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7E950A01-7D67-4F1F-AE9B-1A28844E4AC8}" xr6:coauthVersionLast="47" xr6:coauthVersionMax="47" xr10:uidLastSave="{00000000-0000-0000-0000-000000000000}"/>
  <bookViews>
    <workbookView xWindow="-108" yWindow="-108" windowWidth="30936" windowHeight="16776" activeTab="2" xr2:uid="{6A5963FF-30E9-4518-BF30-E26BB3B33600}"/>
  </bookViews>
  <sheets>
    <sheet name="Cover" sheetId="6" r:id="rId1"/>
    <sheet name="PR24OtherRevenueAdjustment" sheetId="3" r:id="rId2"/>
    <sheet name="F_Outputs" sheetId="4"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 hidden="1">{"bal",#N/A,FALSE,"working papers";"income",#N/A,FALSE,"working papers"}</definedName>
    <definedName name="F" localSheetId="2" hidden="1">{"bal",#N/A,FALSE,"working papers";"income",#N/A,FALSE,"working papers"}</definedName>
    <definedName name="F" hidden="1">{"bal",#N/A,FALSE,"working papers";"income",#N/A,FALSE,"working papers"}</definedName>
    <definedName name="fdraf" localSheetId="2" hidden="1">{"bal",#N/A,FALSE,"working papers";"income",#N/A,FALSE,"working papers"}</definedName>
    <definedName name="fdraf" hidden="1">{"bal",#N/A,FALSE,"working papers";"income",#N/A,FALSE,"working papers"}</definedName>
    <definedName name="Fdraft" localSheetId="2"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2" hidden="1">{"bal",#N/A,FALSE,"working papers";"income",#N/A,FALSE,"working papers"}</definedName>
    <definedName name="wrn.papersdraft" hidden="1">{"bal",#N/A,FALSE,"working papers";"income",#N/A,FALSE,"working papers"}</definedName>
    <definedName name="wrn.wpapers." localSheetId="2" hidden="1">{"bal",#N/A,FALSE,"working papers";"income",#N/A,FALSE,"working papers"}</definedName>
    <definedName name="wrn.wpapers." hidden="1">{"bal",#N/A,FALSE,"working papers";"income",#N/A,FALSE,"working papers"}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C6" i="6"/>
  <c r="F5" i="4"/>
  <c r="F4" i="4"/>
  <c r="G61" i="3"/>
  <c r="E61" i="3"/>
  <c r="G60" i="3"/>
  <c r="E60" i="3"/>
  <c r="Q56" i="3"/>
  <c r="P56" i="3"/>
  <c r="O56" i="3"/>
  <c r="N56" i="3"/>
  <c r="M56" i="3"/>
  <c r="L56" i="3"/>
  <c r="K56" i="3"/>
  <c r="J56" i="3"/>
  <c r="G56" i="3"/>
  <c r="E56" i="3"/>
  <c r="G55" i="3"/>
  <c r="F55" i="3"/>
  <c r="E55" i="3"/>
  <c r="G48" i="3"/>
  <c r="E48" i="3"/>
  <c r="G47" i="3"/>
  <c r="E47" i="3"/>
  <c r="E46" i="3"/>
  <c r="Q42" i="3"/>
  <c r="P42" i="3"/>
  <c r="O42" i="3"/>
  <c r="N42" i="3"/>
  <c r="M42" i="3"/>
  <c r="L42" i="3"/>
  <c r="K42" i="3"/>
  <c r="J42" i="3"/>
  <c r="G42" i="3"/>
  <c r="E42" i="3"/>
  <c r="Q41" i="3"/>
  <c r="P41" i="3"/>
  <c r="O41" i="3"/>
  <c r="N41" i="3"/>
  <c r="M41" i="3"/>
  <c r="L41" i="3"/>
  <c r="K41" i="3"/>
  <c r="J41" i="3"/>
  <c r="G41" i="3"/>
  <c r="E41" i="3"/>
  <c r="Q31" i="3"/>
  <c r="P31" i="3"/>
  <c r="O31" i="3"/>
  <c r="N31" i="3"/>
  <c r="M31" i="3"/>
  <c r="L31" i="3"/>
  <c r="K31" i="3"/>
  <c r="J31" i="3"/>
  <c r="G31" i="3"/>
  <c r="E31" i="3"/>
  <c r="Q30" i="3"/>
  <c r="P30" i="3"/>
  <c r="O30" i="3"/>
  <c r="N30" i="3"/>
  <c r="M30" i="3"/>
  <c r="L30" i="3"/>
  <c r="K30" i="3"/>
  <c r="J30" i="3"/>
  <c r="G30" i="3"/>
  <c r="E30" i="3"/>
  <c r="G19" i="3"/>
  <c r="E19" i="3"/>
  <c r="Q18" i="3"/>
  <c r="P18" i="3"/>
  <c r="O18" i="3"/>
  <c r="N18" i="3"/>
  <c r="M18" i="3"/>
  <c r="L18" i="3"/>
  <c r="K18" i="3"/>
  <c r="J18" i="3"/>
  <c r="G18" i="3"/>
  <c r="E18" i="3"/>
  <c r="Q14" i="3"/>
  <c r="Q15" i="3" s="1"/>
  <c r="Q19" i="3" s="1"/>
  <c r="P14" i="3"/>
  <c r="P15" i="3" s="1"/>
  <c r="P19" i="3" s="1"/>
  <c r="O14" i="3"/>
  <c r="O15" i="3" s="1"/>
  <c r="O19" i="3" s="1"/>
  <c r="N14" i="3"/>
  <c r="N15" i="3" s="1"/>
  <c r="M14" i="3"/>
  <c r="M15" i="3" s="1"/>
  <c r="M19" i="3" s="1"/>
  <c r="L14" i="3"/>
  <c r="L15" i="3" s="1"/>
  <c r="L19" i="3" s="1"/>
  <c r="K14" i="3"/>
  <c r="K15" i="3" s="1"/>
  <c r="K19" i="3" s="1"/>
  <c r="J14" i="3"/>
  <c r="J15" i="3" s="1"/>
  <c r="J19" i="3" s="1"/>
  <c r="G14" i="3"/>
  <c r="E14" i="3"/>
  <c r="Q13" i="3"/>
  <c r="P13" i="3"/>
  <c r="O13" i="3"/>
  <c r="N13" i="3"/>
  <c r="M13" i="3"/>
  <c r="L13" i="3"/>
  <c r="K13" i="3"/>
  <c r="J13" i="3"/>
  <c r="G13" i="3"/>
  <c r="E13" i="3"/>
  <c r="H9" i="3"/>
  <c r="H13" i="3" s="1"/>
  <c r="Q20" i="3" l="1"/>
  <c r="Q46" i="3" s="1"/>
  <c r="F43" i="3"/>
  <c r="F48" i="3" s="1"/>
  <c r="F32" i="3"/>
  <c r="F47" i="3" s="1"/>
  <c r="J20" i="3"/>
  <c r="J46" i="3" s="1"/>
  <c r="O20" i="3"/>
  <c r="O46" i="3" s="1"/>
  <c r="M20" i="3"/>
  <c r="M46" i="3" s="1"/>
  <c r="P20" i="3"/>
  <c r="P46" i="3" s="1"/>
  <c r="K20" i="3"/>
  <c r="K46" i="3" s="1"/>
  <c r="L20" i="3"/>
  <c r="L46" i="3" s="1"/>
  <c r="Q57" i="3"/>
  <c r="Q61" i="3" s="1"/>
  <c r="H18" i="3"/>
  <c r="N19" i="3"/>
  <c r="N20" i="3" s="1"/>
  <c r="N46" i="3" s="1"/>
  <c r="H15" i="3"/>
  <c r="H19" i="3" s="1"/>
  <c r="J57" i="3"/>
  <c r="J61" i="3" s="1"/>
  <c r="K57" i="3"/>
  <c r="K61" i="3" s="1"/>
  <c r="L57" i="3"/>
  <c r="L61" i="3" s="1"/>
  <c r="M57" i="3"/>
  <c r="M61" i="3" s="1"/>
  <c r="N57" i="3"/>
  <c r="N61" i="3" s="1"/>
  <c r="O57" i="3"/>
  <c r="O61" i="3" s="1"/>
  <c r="P57" i="3"/>
  <c r="P61" i="3" s="1"/>
  <c r="M49" i="3" l="1"/>
  <c r="M60" i="3" s="1"/>
  <c r="M62" i="3" s="1"/>
  <c r="Q49" i="3"/>
  <c r="Q60" i="3" s="1"/>
  <c r="Q62" i="3" s="1"/>
  <c r="L49" i="3"/>
  <c r="L60" i="3" s="1"/>
  <c r="K49" i="3"/>
  <c r="K60" i="3" s="1"/>
  <c r="P49" i="3"/>
  <c r="P60" i="3" s="1"/>
  <c r="O49" i="3"/>
  <c r="O60" i="3" s="1"/>
  <c r="O62" i="3" s="1"/>
  <c r="J49" i="3"/>
  <c r="N49" i="3"/>
  <c r="N60" i="3" s="1"/>
  <c r="N62" i="3" s="1"/>
  <c r="L62" i="3"/>
  <c r="K62" i="3"/>
  <c r="P62" i="3"/>
  <c r="H20" i="3"/>
  <c r="H46" i="3" s="1"/>
  <c r="H49" i="3" l="1"/>
  <c r="H60" i="3" s="1"/>
  <c r="J60" i="3"/>
  <c r="J62" i="3" s="1"/>
  <c r="H62" i="3" s="1"/>
  <c r="H63" i="3" l="1"/>
  <c r="F15" i="4" s="1"/>
</calcChain>
</file>

<file path=xl/sharedStrings.xml><?xml version="1.0" encoding="utf-8"?>
<sst xmlns="http://schemas.openxmlformats.org/spreadsheetml/2006/main" count="181" uniqueCount="110">
  <si>
    <t>PRT Adjustment for WRFIM reconciliation at the 2024 price review</t>
  </si>
  <si>
    <t>Model period ending</t>
  </si>
  <si>
    <t>Timeline label</t>
  </si>
  <si>
    <t>Pre-Fcst</t>
  </si>
  <si>
    <t>Financial year ending</t>
  </si>
  <si>
    <t>Model column counter</t>
  </si>
  <si>
    <t>Constant</t>
  </si>
  <si>
    <t>Unit</t>
  </si>
  <si>
    <t>Total</t>
  </si>
  <si>
    <t>2012-13</t>
  </si>
  <si>
    <t>2013-14</t>
  </si>
  <si>
    <t>2014-15</t>
  </si>
  <si>
    <t>2015-16</t>
  </si>
  <si>
    <t>2016-17</t>
  </si>
  <si>
    <t>2017-18</t>
  </si>
  <si>
    <t>2018-19</t>
  </si>
  <si>
    <t>2019-20</t>
  </si>
  <si>
    <t>September 2020 letter</t>
  </si>
  <si>
    <t>Revenue claim (2012-13 FYA RPI prices)</t>
  </si>
  <si>
    <t>£m</t>
  </si>
  <si>
    <t>Include in PR19 BYA</t>
  </si>
  <si>
    <t>Flag</t>
  </si>
  <si>
    <t>Amount included in blind year reconciliation</t>
  </si>
  <si>
    <t>Amount included in BYA (2012-13 FYA RPI prices)</t>
  </si>
  <si>
    <t>Amount to be included at PR24</t>
  </si>
  <si>
    <t>Amount to be included at PR24 (2012-13 FYA RPI prices)</t>
  </si>
  <si>
    <t>Price base conversion from 2012-13 FYA RPI to 2017-18 FYA CPIH (per PR19 conversion approach)</t>
  </si>
  <si>
    <t>RPI</t>
  </si>
  <si>
    <t>RPI: Financial year average - index</t>
  </si>
  <si>
    <t>index</t>
  </si>
  <si>
    <t>RPI: March - index</t>
  </si>
  <si>
    <t>Inflation from 2012-13 FYA to 2020 FYE - RPI</t>
  </si>
  <si>
    <t>Year reference for FYA base price 1</t>
  </si>
  <si>
    <t>year #</t>
  </si>
  <si>
    <t>Year reference for FYE end price</t>
  </si>
  <si>
    <t>RPI inflate from 2013 FYA to 2020 FYE</t>
  </si>
  <si>
    <t>factor</t>
  </si>
  <si>
    <t>CPIH</t>
  </si>
  <si>
    <t>CPIH: March - index</t>
  </si>
  <si>
    <t>CPIH: Financial year average - index</t>
  </si>
  <si>
    <t>Deflation from 2020 FYE to 2017-18 FYA - CPIH</t>
  </si>
  <si>
    <t>Year reference for FYE base price</t>
  </si>
  <si>
    <t>Year reference for FYA end price</t>
  </si>
  <si>
    <t>CPIH deflate from 2020 FYE to 2018 FYA</t>
  </si>
  <si>
    <t>Amount to be included at PR24 before TVM adjustment expressed in 2017-18 FYA CPIH prices</t>
  </si>
  <si>
    <t>Amount to be included at PR24 (2017-18 FYA CPIH prices)</t>
  </si>
  <si>
    <t>Time value of money adjustment factors</t>
  </si>
  <si>
    <t>Discount rate (wholesale allowed return on capital - real CPIH)</t>
  </si>
  <si>
    <t>%</t>
  </si>
  <si>
    <t>Financing cost index</t>
  </si>
  <si>
    <t>Time value adjustment factor</t>
  </si>
  <si>
    <t>Amount to be included at PR24 including TVM adjustment expressed in 2017-18 FYA CPIH prices</t>
  </si>
  <si>
    <t>TVM adjusted annual amounts (2017-18 FYA CPIH prices)</t>
  </si>
  <si>
    <t>TVM adjusted amount to be included at PR24 (2017-18 FYA CPIH prices)</t>
  </si>
  <si>
    <t>[Fountain will populate this cell with the report name. Keep this placeholder here]</t>
  </si>
  <si>
    <t>[Fountain will put a date and timestamp here]</t>
  </si>
  <si>
    <t>Acronym</t>
  </si>
  <si>
    <t>Reference</t>
  </si>
  <si>
    <t>Item description</t>
  </si>
  <si>
    <t>Model</t>
  </si>
  <si>
    <t>2024-25</t>
  </si>
  <si>
    <t>PRT</t>
  </si>
  <si>
    <t>PR24QA_PR24PD00_OUT1</t>
  </si>
  <si>
    <t>Date &amp; Time for Model - PR24PD00</t>
  </si>
  <si>
    <t>Text</t>
  </si>
  <si>
    <t>Price Review 2024</t>
  </si>
  <si>
    <t>PR24QA_PR24PD00_OUT2</t>
  </si>
  <si>
    <t>Name of Model - PR24PD00</t>
  </si>
  <si>
    <t>PR24QA_PR24PD00_OUT3</t>
  </si>
  <si>
    <t>F_Inputs time stamp - PR24PD00</t>
  </si>
  <si>
    <t>Run on 19 Mar 2024 11:35</t>
  </si>
  <si>
    <t>PR24QA_PR24PD00_OUT4</t>
  </si>
  <si>
    <t>Model override switch for - PR24PD00</t>
  </si>
  <si>
    <t>nr</t>
  </si>
  <si>
    <t>C_PR24PD00_PD11_19WR_PR24</t>
  </si>
  <si>
    <t>Other RCV adjustments in 2017-18 FYA (CPIH deflated) prices (WR)</t>
  </si>
  <si>
    <t>C_PR24PD00_PD11_19WN_PR24</t>
  </si>
  <si>
    <t>Other RCV adjustments in 2017-18 FYA (CPIH deflated) prices (WN)</t>
  </si>
  <si>
    <t>C_PR24PD00_PD11_19WWN_PR24</t>
  </si>
  <si>
    <t>Other RCV adjustments in 2017-18 FYA (CPIH deflated) prices (WWN)</t>
  </si>
  <si>
    <t>C_PR24PD00_PD11_19BIO_PR24</t>
  </si>
  <si>
    <t>Other RCV adjustments in 2017-18 FYA (CPIH deflated) prices (BR)</t>
  </si>
  <si>
    <t>C_PR24PD00_PD11_19ADDN1_PR24</t>
  </si>
  <si>
    <t>Other RCV adjustments in 2017-18 FYA (CPIH deflated) prices (ADDN1)</t>
  </si>
  <si>
    <t>C_PR24PD00_PD11_19ADDN2_PR24</t>
  </si>
  <si>
    <t>Other RCV adjustments in 2017-18 FYA (CPIH deflated) prices (ADDN2)</t>
  </si>
  <si>
    <t>C_PR24PD00_PD12_35WR_PR24</t>
  </si>
  <si>
    <t xml:space="preserve">Other revenue adjustments in 2017-18 FYA (CPIH deflated) prices (WR) </t>
  </si>
  <si>
    <t>C_PR24PD00_PD12_35WN_PR24</t>
  </si>
  <si>
    <t xml:space="preserve"> Other revenue adjustments in 2017-18 FYA (CPIH deflated) prices (WN) </t>
  </si>
  <si>
    <t>C_PR24PD00_PD12_35WWN_PR24</t>
  </si>
  <si>
    <t xml:space="preserve"> Other revenue adjustments in 2017-18 FYA (CPIH deflated) prices (WWN) </t>
  </si>
  <si>
    <t>C_PR24PD00_PD12_35BIO_PR24</t>
  </si>
  <si>
    <t xml:space="preserve"> Other revenue adjustments in 2017-18 FYA (CPIH deflated) prices (BR) </t>
  </si>
  <si>
    <t>C_PR24PD00_PD12_35ADDN1_PR24</t>
  </si>
  <si>
    <t xml:space="preserve"> Other revenue adjustments in 2017-18 FYA (CPIH deflated) prices (ADDN1) </t>
  </si>
  <si>
    <t>C_PR24PD00_PD12_35ADDN2_PR24</t>
  </si>
  <si>
    <t xml:space="preserve"> Other revenue adjustments in 2017-18 FYA (CPIH deflated) prices (ADDN2) </t>
  </si>
  <si>
    <t>C_PR24PD00_PD12_35RR_PR24</t>
  </si>
  <si>
    <t xml:space="preserve"> Other revenue adjustments in 2017-18 FYA (CPIH deflated) prices (Residential retail) </t>
  </si>
  <si>
    <t>C_PR24PD00_PD12_35BR_PR24</t>
  </si>
  <si>
    <t xml:space="preserve"> Other revenue adjustments in 2017-18 FYA (CPIH deflated) prices (Business retail) </t>
  </si>
  <si>
    <t>Version number:</t>
  </si>
  <si>
    <t>File name:</t>
  </si>
  <si>
    <t>Date:</t>
  </si>
  <si>
    <t>For enquiries please contact:</t>
  </si>
  <si>
    <t>PR24@ofwat.gov.uk</t>
  </si>
  <si>
    <t>Instructions:</t>
  </si>
  <si>
    <t>PR24 OTHER ADJUSTMENTS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</si>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</sst>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000"/>
    <numFmt numFmtId="165" formatCode="0.000"/>
    <numFmt numFmtId="166" formatCode="0.0000"/>
    <numFmt numFmtId="167" formatCode="0.00000"/>
    <numFmt numFmtId="168" formatCode="###0_);\(###0\);&quot;-  &quot;;&quot; &quot;@&quot; &quot;"/>
    <numFmt numFmtId="169" formatCode="#,##0.0000_);\(#,##0.0000\);&quot;-  &quot;;&quot; &quot;@&quot; &quot;"/>
    <numFmt numFmtId="170" formatCode="dd\ mmm\ yy_);\(###0\);&quot;-  &quot;;&quot; &quot;@&quot; &quot;"/>
    <numFmt numFmtId="171" formatCode="###0_);\(#,##0\);&quot;-  &quot;;&quot; &quot;@"/>
    <numFmt numFmtId="172" formatCode="_-* #,##0.0000_-;\-* #,##0.0000_-;_-* &quot;-&quot;??_-;_-@_-"/>
    <numFmt numFmtId="173" formatCode="#,##0.0"/>
    <numFmt numFmtId="174" formatCode="#,##0_);\(#,##0\);&quot;-  &quot;;&quot; &quot;@&quot; &quot;"/>
    <numFmt numFmtId="175" formatCode="0.000000"/>
    <numFmt numFmtId="176" formatCode="#,##0.0_);\(#,##0.0\);&quot;-  &quot;;&quot; &quot;@&quot; &quot;"/>
    <numFmt numFmtId="177" formatCode="mmmm\ yyyy;@"/>
  </numFmts>
  <fonts count="22" x14ac:knownFonts="1">
    <font>
      <sz val="11"/>
      <color theme="1"/>
      <name val="Arial"/>
      <family val="2"/>
    </font>
    <font>
      <sz val="11"/>
      <color theme="1"/>
      <name val="Arial"/>
      <family val="2"/>
    </font>
    <font>
      <sz val="11"/>
      <color rgb="FFFF0000"/>
      <name val="Arial"/>
      <family val="2"/>
    </font>
    <font>
      <b/>
      <sz val="11"/>
      <color theme="1"/>
      <name val="Arial"/>
      <family val="2"/>
    </font>
    <font>
      <b/>
      <sz val="10"/>
      <name val="Arial"/>
      <family val="2"/>
    </font>
    <font>
      <u/>
      <sz val="10"/>
      <name val="Arial"/>
      <family val="2"/>
    </font>
    <font>
      <sz val="10"/>
      <name val="Arial"/>
      <family val="2"/>
    </font>
    <font>
      <i/>
      <sz val="10"/>
      <name val="Arial"/>
      <family val="2"/>
    </font>
    <font>
      <u/>
      <sz val="11"/>
      <color theme="1"/>
      <name val="Arial"/>
      <family val="2"/>
    </font>
    <font>
      <b/>
      <u/>
      <sz val="11"/>
      <name val="Calibri"/>
      <family val="2"/>
    </font>
    <font>
      <b/>
      <sz val="11"/>
      <name val="Calibri"/>
      <family val="2"/>
    </font>
    <font>
      <sz val="11"/>
      <color indexed="8"/>
      <name val="Krub"/>
      <family val="2"/>
      <scheme val="minor"/>
    </font>
    <font>
      <sz val="11"/>
      <name val="Arial"/>
      <family val="2"/>
    </font>
    <font>
      <sz val="10"/>
      <name val="Calibri"/>
      <family val="2"/>
    </font>
    <font>
      <sz val="8"/>
      <color theme="1"/>
      <name val="Tahoma"/>
      <family val="2"/>
    </font>
    <font>
      <sz val="24"/>
      <color theme="0"/>
      <name val="Krub"/>
      <family val="2"/>
      <scheme val="minor"/>
    </font>
    <font>
      <sz val="10"/>
      <name val="Krub"/>
      <family val="2"/>
      <scheme val="minor"/>
    </font>
    <font>
      <sz val="18"/>
      <name val="Krub"/>
      <family val="2"/>
      <scheme val="minor"/>
    </font>
    <font>
      <b/>
      <sz val="18"/>
      <name val="Krub"/>
      <family val="2"/>
      <scheme val="minor"/>
    </font>
    <font>
      <u/>
      <sz val="8"/>
      <color theme="10"/>
      <name val="Tahoma"/>
      <family val="2"/>
    </font>
    <font>
      <sz val="10"/>
      <color theme="1"/>
      <name val="Krub"/>
      <family val="2"/>
      <scheme val="minor"/>
    </font>
    <font>
      <u/>
      <sz val="8"/>
      <color theme="10"/>
      <name val="Krub"/>
      <charset val="222"/>
      <scheme val="minor"/>
    </font>
  </fonts>
  <fills count="7">
    <fill>
      <patternFill patternType="none"/>
    </fill>
    <fill>
      <patternFill patternType="gray125"/>
    </fill>
    <fill>
      <patternFill patternType="solid">
        <fgColor rgb="FFD9D9D9"/>
        <bgColor indexed="64"/>
      </patternFill>
    </fill>
    <fill>
      <patternFill patternType="solid">
        <fgColor theme="4"/>
        <bgColor indexed="64"/>
      </patternFill>
    </fill>
    <fill>
      <patternFill patternType="solid">
        <fgColor theme="6" tint="0.79998168889431442"/>
        <bgColor indexed="64"/>
      </patternFill>
    </fill>
    <fill>
      <patternFill patternType="solid">
        <fgColor rgb="FFFFFF00"/>
      </patternFill>
    </fill>
    <fill>
      <patternFill patternType="solid">
        <fgColor rgb="FF003595"/>
        <bgColor indexed="64"/>
      </patternFill>
    </fill>
  </fills>
  <borders count="1">
    <border>
      <left/>
      <right/>
      <top/>
      <bottom/>
      <diagonal/>
    </border>
  </borders>
  <cellStyleXfs count="14">
    <xf numFmtId="0" fontId="0" fillId="0" borderId="0"/>
    <xf numFmtId="9" fontId="1" fillId="0" borderId="0" applyFont="0" applyFill="0" applyBorder="0" applyAlignment="0" applyProtection="0"/>
    <xf numFmtId="0" fontId="1" fillId="0" borderId="0"/>
    <xf numFmtId="168" fontId="6" fillId="0" borderId="0" applyFont="0" applyFill="0" applyBorder="0" applyProtection="0">
      <alignment vertical="top"/>
    </xf>
    <xf numFmtId="169" fontId="6" fillId="0" borderId="0" applyFont="0" applyFill="0" applyBorder="0" applyProtection="0">
      <alignment vertical="top"/>
    </xf>
    <xf numFmtId="170" fontId="6" fillId="0" borderId="0" applyFont="0" applyFill="0" applyBorder="0" applyProtection="0">
      <alignment vertical="top"/>
    </xf>
    <xf numFmtId="0" fontId="1" fillId="0" borderId="0"/>
    <xf numFmtId="0" fontId="1" fillId="0" borderId="0"/>
    <xf numFmtId="0" fontId="11" fillId="0" borderId="0"/>
    <xf numFmtId="0" fontId="1" fillId="0" borderId="0"/>
    <xf numFmtId="174" fontId="13" fillId="0" borderId="0" applyFill="0" applyBorder="0" applyProtection="0">
      <alignment vertical="top"/>
    </xf>
    <xf numFmtId="174" fontId="14" fillId="0" borderId="0" applyFont="0" applyFill="0" applyBorder="0" applyProtection="0">
      <alignment vertical="top"/>
    </xf>
    <xf numFmtId="168" fontId="13" fillId="0" borderId="0" applyFont="0" applyFill="0" applyBorder="0" applyProtection="0">
      <alignment vertical="top"/>
    </xf>
    <xf numFmtId="0" fontId="19" fillId="0" borderId="0" applyNumberFormat="0" applyFill="0" applyBorder="0" applyAlignment="0" applyProtection="0"/>
  </cellStyleXfs>
  <cellXfs count="53">
    <xf numFmtId="0" fontId="0" fillId="0" borderId="0" xfId="0"/>
    <xf numFmtId="164" fontId="0" fillId="0" borderId="0" xfId="0" applyNumberFormat="1"/>
    <xf numFmtId="0" fontId="3" fillId="0" borderId="0" xfId="0" applyFont="1"/>
    <xf numFmtId="165" fontId="0" fillId="0" borderId="0" xfId="0" applyNumberFormat="1"/>
    <xf numFmtId="41" fontId="0" fillId="0" borderId="0" xfId="0" applyNumberFormat="1"/>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0" fillId="0" borderId="0" xfId="0" applyAlignment="1">
      <alignment vertical="top"/>
    </xf>
    <xf numFmtId="0" fontId="0" fillId="0" borderId="0" xfId="0" applyAlignment="1">
      <alignment horizontal="right"/>
    </xf>
    <xf numFmtId="170" fontId="4" fillId="0" borderId="0" xfId="5" applyFont="1">
      <alignment vertical="top"/>
    </xf>
    <xf numFmtId="0" fontId="7" fillId="0" borderId="0" xfId="0" applyFont="1" applyAlignment="1">
      <alignment horizontal="left" vertical="top"/>
    </xf>
    <xf numFmtId="0" fontId="6" fillId="2" borderId="0" xfId="0" applyFont="1" applyFill="1" applyAlignment="1">
      <alignment horizontal="right" vertical="top"/>
    </xf>
    <xf numFmtId="171" fontId="6" fillId="0" borderId="0" xfId="0" applyNumberFormat="1" applyFont="1" applyAlignment="1">
      <alignment vertical="top"/>
    </xf>
    <xf numFmtId="0" fontId="4" fillId="0" borderId="0" xfId="0" applyFont="1" applyAlignment="1">
      <alignment horizontal="right" vertical="top"/>
    </xf>
    <xf numFmtId="164" fontId="3" fillId="0" borderId="0" xfId="0" applyNumberFormat="1" applyFont="1"/>
    <xf numFmtId="164" fontId="6" fillId="0" borderId="0" xfId="0" applyNumberFormat="1" applyFont="1" applyAlignment="1">
      <alignment vertical="top"/>
    </xf>
    <xf numFmtId="164" fontId="4" fillId="0" borderId="0" xfId="0" applyNumberFormat="1" applyFont="1" applyAlignment="1">
      <alignment horizontal="right" vertical="top"/>
    </xf>
    <xf numFmtId="164" fontId="0" fillId="0" borderId="0" xfId="0" applyNumberFormat="1" applyAlignment="1">
      <alignment horizontal="right"/>
    </xf>
    <xf numFmtId="0" fontId="8" fillId="0" borderId="0" xfId="0" applyFont="1"/>
    <xf numFmtId="167" fontId="0" fillId="0" borderId="0" xfId="0" applyNumberFormat="1"/>
    <xf numFmtId="166" fontId="0" fillId="0" borderId="0" xfId="0" applyNumberFormat="1"/>
    <xf numFmtId="10" fontId="0" fillId="0" borderId="0" xfId="1" applyNumberFormat="1" applyFont="1"/>
    <xf numFmtId="172" fontId="0" fillId="0" borderId="0" xfId="0" applyNumberFormat="1"/>
    <xf numFmtId="0" fontId="2" fillId="0" borderId="0" xfId="0" applyFont="1"/>
    <xf numFmtId="164" fontId="2" fillId="0" borderId="0" xfId="0" applyNumberFormat="1" applyFont="1"/>
    <xf numFmtId="164" fontId="0" fillId="3" borderId="0" xfId="0" applyNumberFormat="1" applyFill="1"/>
    <xf numFmtId="0" fontId="0" fillId="3" borderId="0" xfId="0" applyFill="1"/>
    <xf numFmtId="165" fontId="0" fillId="4" borderId="0" xfId="0" applyNumberFormat="1" applyFill="1"/>
    <xf numFmtId="0" fontId="0" fillId="4" borderId="0" xfId="0" applyFill="1"/>
    <xf numFmtId="10" fontId="0" fillId="4" borderId="0" xfId="1" applyNumberFormat="1" applyFont="1" applyFill="1"/>
    <xf numFmtId="41" fontId="0" fillId="4" borderId="0" xfId="0" applyNumberFormat="1" applyFill="1"/>
    <xf numFmtId="0" fontId="1" fillId="0" borderId="0" xfId="6"/>
    <xf numFmtId="0" fontId="9" fillId="0" borderId="0" xfId="6" applyFont="1"/>
    <xf numFmtId="0" fontId="10" fillId="5" borderId="0" xfId="6" applyFont="1" applyFill="1"/>
    <xf numFmtId="173" fontId="1" fillId="0" borderId="0" xfId="6" applyNumberFormat="1"/>
    <xf numFmtId="22" fontId="1" fillId="0" borderId="0" xfId="7" applyNumberFormat="1"/>
    <xf numFmtId="0" fontId="12" fillId="0" borderId="0" xfId="8" applyFont="1" applyAlignment="1">
      <alignment vertical="top"/>
    </xf>
    <xf numFmtId="0" fontId="1" fillId="0" borderId="0" xfId="9" applyAlignment="1">
      <alignment vertical="top"/>
    </xf>
    <xf numFmtId="3" fontId="1" fillId="0" borderId="0" xfId="6" applyNumberFormat="1"/>
    <xf numFmtId="0" fontId="12" fillId="0" borderId="0" xfId="0" applyFont="1" applyAlignment="1">
      <alignment vertical="top"/>
    </xf>
    <xf numFmtId="174" fontId="12" fillId="0" borderId="0" xfId="10" applyFont="1">
      <alignment vertical="top"/>
    </xf>
    <xf numFmtId="175" fontId="1" fillId="0" borderId="0" xfId="6" applyNumberFormat="1"/>
    <xf numFmtId="174" fontId="15" fillId="6" borderId="0" xfId="11" applyFont="1" applyFill="1">
      <alignment vertical="top"/>
    </xf>
    <xf numFmtId="174" fontId="16" fillId="6" borderId="0" xfId="10" applyFont="1" applyFill="1">
      <alignment vertical="top"/>
    </xf>
    <xf numFmtId="174" fontId="16" fillId="0" borderId="0" xfId="10" applyFont="1" applyFill="1">
      <alignment vertical="top"/>
    </xf>
    <xf numFmtId="174" fontId="17" fillId="0" borderId="0" xfId="10" applyFont="1" applyFill="1">
      <alignment vertical="top"/>
    </xf>
    <xf numFmtId="174" fontId="18" fillId="0" borderId="0" xfId="10" applyFont="1" applyFill="1">
      <alignment vertical="top"/>
    </xf>
    <xf numFmtId="176" fontId="16" fillId="0" borderId="0" xfId="10" applyNumberFormat="1" applyFont="1" applyFill="1" applyAlignment="1">
      <alignment horizontal="left" vertical="top"/>
    </xf>
    <xf numFmtId="174" fontId="16" fillId="0" borderId="0" xfId="10" applyFont="1" applyFill="1" applyAlignment="1">
      <alignment horizontal="left" vertical="center"/>
    </xf>
    <xf numFmtId="177" fontId="16" fillId="0" borderId="0" xfId="12" applyNumberFormat="1" applyFont="1" applyFill="1" applyAlignment="1">
      <alignment horizontal="left" vertical="top"/>
    </xf>
    <xf numFmtId="174" fontId="20" fillId="0" borderId="0" xfId="11" applyFont="1" applyAlignment="1"/>
    <xf numFmtId="174" fontId="21" fillId="0" borderId="0" xfId="13" applyNumberFormat="1" applyFont="1" applyFill="1" applyAlignment="1">
      <alignment vertical="top"/>
    </xf>
  </cellXfs>
  <cellStyles count="14">
    <cellStyle name="DateShort" xfId="5" xr:uid="{CB0B0810-6214-4C66-83AE-98B8E1F81539}"/>
    <cellStyle name="Factor" xfId="4" xr:uid="{16ED9A92-8016-4564-9944-B726C963AE9B}"/>
    <cellStyle name="Hyperlink 2" xfId="13" xr:uid="{1AEC1AF3-14C8-400A-8C39-9308CB854793}"/>
    <cellStyle name="Normal" xfId="0" builtinId="0"/>
    <cellStyle name="Normal 12 3" xfId="7" xr:uid="{31AC938A-1F06-499F-A820-2163B2D855CF}"/>
    <cellStyle name="Normal 2" xfId="10" xr:uid="{F3BDBCE9-CC43-4F64-8E01-0FAD4D1DF93C}"/>
    <cellStyle name="Normal 2 2 2" xfId="8" xr:uid="{9E66EFDF-8454-4D77-8826-0260FD2F2EF2}"/>
    <cellStyle name="Normal 2 3" xfId="2" xr:uid="{DE661C86-F471-425B-89BC-AF153968F31A}"/>
    <cellStyle name="Normal 3" xfId="11" xr:uid="{46D6532A-D0D3-43BD-BE53-2DF743B3F327}"/>
    <cellStyle name="Normal 7 3" xfId="9" xr:uid="{8A90340D-45B8-45DB-81CB-2E7338577BA5}"/>
    <cellStyle name="Normal 8 2" xfId="6" xr:uid="{6C1D8A36-E2F9-47DB-B40B-38C4A5E32D8C}"/>
    <cellStyle name="Percent" xfId="1" builtinId="5"/>
    <cellStyle name="Year" xfId="3" xr:uid="{3543322B-0C86-43CE-A56B-907427FD32C7}"/>
    <cellStyle name="Year 2" xfId="12" xr:uid="{340B5E88-B511-4FB1-8902-598D5290A733}"/>
  </cellStyles>
  <dxfs count="0"/>
  <tableStyles count="0" defaultTableStyle="TableStyleMedium2" defaultPivotStyle="PivotStyleLight16"/>
  <colors>
    <mruColors>
      <color rgb="FFF4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816</xdr:colOff>
      <xdr:row>12</xdr:row>
      <xdr:rowOff>74839</xdr:rowOff>
    </xdr:from>
    <xdr:to>
      <xdr:col>8</xdr:col>
      <xdr:colOff>524382</xdr:colOff>
      <xdr:row>38</xdr:row>
      <xdr:rowOff>47624</xdr:rowOff>
    </xdr:to>
    <xdr:sp macro="" textlink="">
      <xdr:nvSpPr>
        <xdr:cNvPr id="2" name="TextBox 2">
          <a:extLst>
            <a:ext uri="{FF2B5EF4-FFF2-40B4-BE49-F238E27FC236}">
              <a16:creationId xmlns:a16="http://schemas.microsoft.com/office/drawing/2014/main" id="{621C0A2C-9AE4-4EF2-8C1C-4C9F54EA33EB}"/>
            </a:ext>
          </a:extLst>
        </xdr:cNvPr>
        <xdr:cNvSpPr txBox="1"/>
      </xdr:nvSpPr>
      <xdr:spPr>
        <a:xfrm>
          <a:off x="610416" y="2941864"/>
          <a:ext cx="8857941" cy="4430485"/>
        </a:xfrm>
        <a:prstGeom prst="rect">
          <a:avLst/>
        </a:prstGeom>
        <a:noFill/>
        <a:ln>
          <a:noFill/>
        </a:ln>
      </xdr:spPr>
      <xdr:txBody>
        <a:bodyPr lIns="27432" tIns="22860" rIns="0" bIns="0" rtlCol="0"/>
        <a:lstStyle/>
        <a:p>
          <a:pPr marL="0" indent="0" algn="l"/>
          <a:r>
            <a:rPr lang="en-US" sz="1100" b="1">
              <a:latin typeface="+mn-lt"/>
              <a:ea typeface="+mn-lt"/>
              <a:cs typeface="+mn-lt"/>
            </a:rPr>
            <a:t>Summary of the model:</a:t>
          </a:r>
          <a:endParaRPr lang="en-US" sz="1000" b="1">
            <a:solidFill>
              <a:srgbClr val="000000"/>
            </a:solidFill>
            <a:latin typeface="+mn-lt"/>
            <a:ea typeface="+mn-lt"/>
            <a:cs typeface="+mn-lt"/>
          </a:endParaRPr>
        </a:p>
        <a:p>
          <a:pPr marL="0" indent="0" algn="l"/>
          <a:endParaRPr lang="en-US" sz="1000" b="1">
            <a:solidFill>
              <a:srgbClr val="000000"/>
            </a:solidFill>
            <a:latin typeface="+mn-lt"/>
            <a:ea typeface="+mn-lt"/>
            <a:cs typeface="+mn-lt"/>
          </a:endParaRPr>
        </a:p>
        <a:p>
          <a:pPr marL="0" indent="0" algn="l"/>
          <a:r>
            <a:rPr lang="en-US" sz="1000">
              <a:latin typeface="+mn-lt"/>
              <a:ea typeface="+mn-lt"/>
              <a:cs typeface="+mn-lt"/>
            </a:rPr>
            <a:t>Other adjustments models allow specific</a:t>
          </a:r>
          <a:r>
            <a:rPr lang="en-US" sz="1000" baseline="0">
              <a:latin typeface="+mn-lt"/>
              <a:ea typeface="+mn-lt"/>
              <a:cs typeface="+mn-lt"/>
            </a:rPr>
            <a:t> adjustments to be included in financial modelling that relate to RCV or revenue adjustments that are not covered by suite of PR19 reconciliation models and adjustments for known errors from PR19. Each model is company specific as it is dependent on the nature of the adjustments being made.</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Quality assurance: </a:t>
          </a:r>
          <a:endParaRPr lang="en-US" sz="1000" b="1">
            <a:latin typeface="+mn-lt"/>
            <a:ea typeface="+mn-lt"/>
            <a:cs typeface="+mn-lt"/>
          </a:endParaRPr>
        </a:p>
        <a:p>
          <a:pPr marL="0" indent="0" algn="l"/>
          <a:endParaRPr lang="en-US" sz="1000">
            <a:latin typeface="+mn-lt"/>
            <a:ea typeface="+mn-lt"/>
            <a:cs typeface="+mn-lt"/>
          </a:endParaRPr>
        </a:p>
        <a:p>
          <a:pPr marL="0" indent="0" algn="l"/>
          <a:r>
            <a:rPr lang="en-US" sz="1000">
              <a:latin typeface="+mn-lt"/>
              <a:ea typeface="+mn-lt"/>
              <a:cs typeface="+mn-lt"/>
            </a:rPr>
            <a:t>The model has been to Ofwat internal quality assurance.</a:t>
          </a:r>
        </a:p>
        <a:p>
          <a:pPr marL="0" indent="0" algn="l"/>
          <a:r>
            <a:rPr lang="en-US" sz="1000">
              <a:latin typeface="+mn-lt"/>
              <a:ea typeface="+mn-lt"/>
              <a:cs typeface="+mn-lt"/>
            </a:rPr>
            <a:t>  </a:t>
          </a:r>
          <a:endParaRPr lang="en-US" sz="1100" b="1">
            <a:solidFill>
              <a:srgbClr val="000000"/>
            </a:solidFill>
            <a:latin typeface="+mn-lt"/>
            <a:ea typeface="+mn-lt"/>
            <a:cs typeface="+mn-lt"/>
          </a:endParaRPr>
        </a:p>
        <a:p>
          <a:pPr marL="0" indent="0" algn="l"/>
          <a:r>
            <a:rPr lang="en-US" sz="1100" b="1">
              <a:solidFill>
                <a:srgbClr val="000000"/>
              </a:solidFill>
              <a:latin typeface="+mn-lt"/>
              <a:ea typeface="+mn-lt"/>
              <a:cs typeface="+mn-lt"/>
            </a:rPr>
            <a:t>Disclaimer:</a:t>
          </a:r>
          <a:endParaRPr lang="en-US" sz="1000" b="1">
            <a:solidFill>
              <a:srgbClr val="000000"/>
            </a:solidFill>
            <a:latin typeface="+mn-lt"/>
            <a:ea typeface="+mn-lt"/>
            <a:cs typeface="+mn-lt"/>
          </a:endParaRPr>
        </a:p>
        <a:p>
          <a:pPr marL="0" indent="0" algn="l"/>
          <a:endParaRPr lang="en-US" sz="1000">
            <a:solidFill>
              <a:srgbClr val="000000"/>
            </a:solidFill>
            <a:latin typeface="+mn-lt"/>
            <a:ea typeface="+mn-lt"/>
            <a:cs typeface="+mn-lt"/>
          </a:endParaRPr>
        </a:p>
        <a:p>
          <a:pPr marL="0" indent="0" algn="l"/>
          <a:r>
            <a:rPr lang="en-US" sz="1000">
              <a:solidFill>
                <a:srgbClr val="000000"/>
              </a:solidFill>
              <a:latin typeface="+mn-lt"/>
              <a:ea typeface="+mn-lt"/>
              <a:cs typeface="+mn-lt"/>
            </a:rPr>
            <a:t>The model is not a policy statement. Users should refer to the "Creating tomorrow, together: Our final methodology for PR24" for information on our policies. </a:t>
          </a:r>
          <a:endParaRPr lang="en-US" sz="1100" b="1">
            <a:solidFill>
              <a:srgbClr val="000000"/>
            </a:solidFill>
            <a:latin typeface="+mn-lt"/>
            <a:ea typeface="+mn-lt"/>
            <a:cs typeface="+mn-lt"/>
          </a:endParaRPr>
        </a:p>
        <a:p>
          <a:pPr marL="0" indent="0" algn="l"/>
          <a:endParaRPr lang="en-US" sz="1100" b="1">
            <a:solidFill>
              <a:srgbClr val="000000"/>
            </a:solidFill>
            <a:latin typeface="+mn-lt"/>
            <a:ea typeface="+mn-lt"/>
            <a:cs typeface="+mn-lt"/>
          </a:endParaRPr>
        </a:p>
        <a:p>
          <a:pPr marL="0" indent="0" algn="l"/>
          <a:r>
            <a:rPr lang="en-US" sz="1100" b="1">
              <a:solidFill>
                <a:srgbClr val="000000"/>
              </a:solidFill>
              <a:latin typeface="+mn-lt"/>
              <a:ea typeface="+mn-lt"/>
              <a:cs typeface="+mn-lt"/>
            </a:rPr>
            <a:t>Changes since previous published model:</a:t>
          </a:r>
        </a:p>
        <a:p>
          <a:pPr marL="0" indent="0" algn="l"/>
          <a:endParaRPr lang="en-US" sz="1100" b="1">
            <a:solidFill>
              <a:srgbClr val="000000"/>
            </a:solidFill>
            <a:latin typeface="+mn-lt"/>
            <a:ea typeface="+mn-lt"/>
            <a:cs typeface="+mn-lt"/>
          </a:endParaRPr>
        </a:p>
        <a:p>
          <a:pPr marL="0" indent="0" algn="l"/>
          <a:r>
            <a:rPr lang="en-US" sz="1000" b="0">
              <a:latin typeface="+mn-lt"/>
              <a:ea typeface="+mn-lt"/>
              <a:cs typeface="+mn-lt"/>
            </a:rPr>
            <a:t>n/a</a:t>
          </a:r>
        </a:p>
        <a:p>
          <a:pPr marL="0" indent="0" algn="l"/>
          <a:endParaRPr lang="en-US" sz="1050" b="0">
            <a:latin typeface="+mn-lt"/>
            <a:ea typeface="+mn-lt"/>
            <a:cs typeface="+mn-lt"/>
          </a:endParaRPr>
        </a:p>
        <a:p>
          <a:r>
            <a:rPr lang="en-US" sz="1100" b="1">
              <a:effectLst/>
              <a:latin typeface="+mn-lt"/>
              <a:ea typeface="+mn-ea"/>
              <a:cs typeface="+mn-cs"/>
            </a:rPr>
            <a:t>Basis of the other adjustments included in this model:</a:t>
          </a:r>
          <a:endParaRPr lang="en-GB" sz="1050">
            <a:effectLst/>
          </a:endParaRPr>
        </a:p>
        <a:p>
          <a:endParaRPr lang="en-US" sz="1100" b="0">
            <a:effectLst/>
            <a:latin typeface="+mn-lt"/>
            <a:ea typeface="+mn-ea"/>
            <a:cs typeface="+mn-cs"/>
          </a:endParaRPr>
        </a:p>
        <a:p>
          <a:pPr rtl="0" eaLnBrk="1" latinLnBrk="0" hangingPunct="1"/>
          <a:r>
            <a:rPr lang="en-GB" sz="1050">
              <a:effectLst/>
              <a:latin typeface="+mn-lt"/>
              <a:ea typeface="+mn-ea"/>
              <a:cs typeface="+mn-cs"/>
            </a:rPr>
            <a:t>In the </a:t>
          </a:r>
          <a:r>
            <a:rPr lang="en-GB" sz="1050">
              <a:effectLst/>
              <a:latin typeface="+mn-lt"/>
              <a:ea typeface="+mn-ea"/>
              <a:cs typeface="+mn-cs"/>
              <a:hlinkClick xmlns:r="http://schemas.openxmlformats.org/officeDocument/2006/relationships" r:id=""/>
            </a:rPr>
            <a:t>blind year process in 2020</a:t>
          </a:r>
          <a:r>
            <a:rPr lang="en-GB" sz="1050">
              <a:effectLst/>
              <a:latin typeface="+mn-lt"/>
              <a:ea typeface="+mn-ea"/>
              <a:cs typeface="+mn-cs"/>
            </a:rPr>
            <a:t>, we agreed to make an adjustment in respect of Portsmouth Water's revenue claim for volume of new connections. We included the 2019-20 claim in the blind year and committed to allowing the remainder of the claim (for 2015-19) at PR24 appropriately adjusted for inflation and time value of money which amounts to £1.683m.</a:t>
          </a:r>
          <a:endParaRPr lang="en-US" sz="1000" b="0">
            <a:latin typeface="+mn-lt"/>
            <a:ea typeface="+mn-lt"/>
            <a:cs typeface="+mn-lt"/>
          </a:endParaRPr>
        </a:p>
      </xdr:txBody>
    </xdr:sp>
    <xdr:clientData/>
  </xdr:twoCellAnchor>
  <xdr:twoCellAnchor editAs="oneCell">
    <xdr:from>
      <xdr:col>6</xdr:col>
      <xdr:colOff>514351</xdr:colOff>
      <xdr:row>1</xdr:row>
      <xdr:rowOff>9524</xdr:rowOff>
    </xdr:from>
    <xdr:to>
      <xdr:col>9</xdr:col>
      <xdr:colOff>343348</xdr:colOff>
      <xdr:row>4</xdr:row>
      <xdr:rowOff>36257</xdr:rowOff>
    </xdr:to>
    <xdr:pic>
      <xdr:nvPicPr>
        <xdr:cNvPr id="3" name="Picture 2">
          <a:extLst>
            <a:ext uri="{FF2B5EF4-FFF2-40B4-BE49-F238E27FC236}">
              <a16:creationId xmlns:a16="http://schemas.microsoft.com/office/drawing/2014/main" id="{A8D0CDEE-2417-452E-89F3-8023F2F448E9}"/>
            </a:ext>
          </a:extLst>
        </xdr:cNvPr>
        <xdr:cNvPicPr>
          <a:picLocks noChangeAspect="1"/>
        </xdr:cNvPicPr>
      </xdr:nvPicPr>
      <xdr:blipFill>
        <a:blip xmlns:r="http://schemas.openxmlformats.org/officeDocument/2006/relationships" r:embed="rId1"/>
        <a:stretch>
          <a:fillRect/>
        </a:stretch>
      </xdr:blipFill>
      <xdr:spPr>
        <a:xfrm>
          <a:off x="8239126" y="400049"/>
          <a:ext cx="1657797" cy="912558"/>
        </a:xfrm>
        <a:prstGeom prst="rect">
          <a:avLst/>
        </a:prstGeom>
        <a:noFill/>
        <a:ln>
          <a:noFill/>
        </a:ln>
      </xdr:spPr>
    </xdr:pic>
    <xdr:clientData/>
  </xdr:twoCellAnchor>
</xdr:wsDr>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6E22-CF12-49F0-9F8D-F3E42941757D}">
  <sheetPr>
    <tabColor theme="3" tint="0.59999389629810485"/>
    <outlinePr summaryBelow="0" summaryRight="0"/>
    <pageSetUpPr fitToPage="1"/>
  </sheetPr>
  <dimension ref="A1:J40"/>
  <sheetViews>
    <sheetView showGridLines="0" zoomScale="80" zoomScaleNormal="80" workbookViewId="0"/>
  </sheetViews>
  <sheetFormatPr defaultColWidth="0" defaultRowHeight="13.2" customHeight="1" zeroHeight="1" x14ac:dyDescent="0.25"/>
  <cols>
    <col min="1" max="1" width="8" style="45" customWidth="1"/>
    <col min="2" max="2" width="57.59765625" style="45" bestFit="1" customWidth="1"/>
    <col min="3" max="3" width="11.69921875" style="45" customWidth="1"/>
    <col min="4" max="10" width="8" style="45" customWidth="1"/>
    <col min="11" max="13" width="8" style="45" hidden="1" customWidth="1"/>
    <col min="14" max="16384" width="8" style="45" hidden="1"/>
  </cols>
  <sheetData>
    <row r="1" spans="1:10" ht="47.4" x14ac:dyDescent="0.25">
      <c r="A1" s="43" t="str">
        <f ca="1" xml:space="preserve"> RIGHT(CELL("filename", $A$1), LEN(CELL("filename", $A$1)) - SEARCH("]", CELL("filename", $A$1)))</f>
        <v>Cover</v>
      </c>
      <c r="B1" s="43"/>
      <c r="C1" s="44"/>
      <c r="D1" s="44"/>
      <c r="E1" s="44"/>
      <c r="F1" s="44"/>
      <c r="G1" s="44"/>
      <c r="H1" s="44"/>
      <c r="I1" s="44"/>
      <c r="J1" s="44"/>
    </row>
    <row r="2" spans="1:10" ht="21" x14ac:dyDescent="0.25"/>
    <row r="3" spans="1:10" s="46" customFormat="1" ht="36" x14ac:dyDescent="0.25">
      <c r="B3" s="47" t="s">
        <v>108</v>
      </c>
    </row>
    <row r="4" spans="1:10" ht="13.2" customHeight="1" x14ac:dyDescent="0.25"/>
    <row r="5" spans="1:10" ht="13.2" customHeight="1" x14ac:dyDescent="0.25">
      <c r="B5" s="45" t="s">
        <v>102</v>
      </c>
      <c r="C5" s="48">
        <v>1</v>
      </c>
    </row>
    <row r="6" spans="1:10" ht="13.2" customHeight="1" x14ac:dyDescent="0.25">
      <c r="B6" s="45" t="s">
        <v>103</v>
      </c>
      <c r="C6" s="49" t="str">
        <f ca="1" xml:space="preserve"> MID(CELL("filename"), FIND("[", CELL("filename"), 1) + 1, FIND("]", CELL("filename"), 1) - FIND("[", CELL("filename"), 1) - 1)</f>
        <v>PR24-DD-Other-adjustments-PRT.xlsx</v>
      </c>
    </row>
    <row r="7" spans="1:10" ht="13.2" customHeight="1" x14ac:dyDescent="0.25">
      <c r="B7" s="45" t="s">
        <v>104</v>
      </c>
      <c r="C7" s="50">
        <v>45413</v>
      </c>
    </row>
    <row r="8" spans="1:10" ht="13.2" customHeight="1" x14ac:dyDescent="0.25"/>
    <row r="9" spans="1:10" ht="13.2" customHeight="1" x14ac:dyDescent="0.25">
      <c r="B9" s="45" t="s">
        <v>105</v>
      </c>
      <c r="C9" s="52" t="s">
        <v>106</v>
      </c>
    </row>
    <row r="10" spans="1:10" ht="13.2" customHeight="1" x14ac:dyDescent="0.25"/>
    <row r="11" spans="1:10" ht="21" x14ac:dyDescent="0.7">
      <c r="B11" s="45" t="s">
        <v>107</v>
      </c>
      <c r="C11" s="51" t="s">
        <v>109</v>
      </c>
    </row>
    <row r="12" spans="1:10" ht="13.2" customHeight="1" x14ac:dyDescent="0.25"/>
    <row r="13" spans="1:10" ht="13.2" customHeight="1" x14ac:dyDescent="0.25"/>
    <row r="14" spans="1:10" ht="13.2" customHeight="1" x14ac:dyDescent="0.25"/>
    <row r="15" spans="1:10" ht="13.2" customHeight="1" x14ac:dyDescent="0.25"/>
    <row r="16" spans="1:10" ht="13.2" customHeight="1" x14ac:dyDescent="0.25"/>
    <row r="17" ht="13.2" customHeight="1" x14ac:dyDescent="0.25"/>
    <row r="18" ht="13.2" customHeight="1" x14ac:dyDescent="0.25"/>
    <row r="19" ht="13.2" customHeight="1" x14ac:dyDescent="0.25"/>
    <row r="20" ht="13.2" customHeight="1" x14ac:dyDescent="0.25"/>
    <row r="21" ht="13.2" customHeight="1" x14ac:dyDescent="0.25"/>
    <row r="22" ht="13.2" customHeight="1" x14ac:dyDescent="0.25"/>
    <row r="23" ht="13.2" customHeight="1" x14ac:dyDescent="0.25"/>
    <row r="24" ht="13.2" customHeight="1" x14ac:dyDescent="0.25"/>
    <row r="25" ht="13.2" customHeight="1" x14ac:dyDescent="0.25"/>
    <row r="26" ht="13.2" customHeight="1" x14ac:dyDescent="0.25"/>
    <row r="27" ht="13.2" customHeight="1" x14ac:dyDescent="0.25"/>
    <row r="28" ht="13.2" customHeight="1" x14ac:dyDescent="0.25"/>
    <row r="29" ht="13.2" customHeight="1" x14ac:dyDescent="0.25"/>
    <row r="30" ht="13.2" customHeight="1" x14ac:dyDescent="0.25"/>
    <row r="31" ht="13.2" customHeight="1" x14ac:dyDescent="0.25"/>
    <row r="32" ht="13.2" customHeight="1" x14ac:dyDescent="0.25"/>
    <row r="33" ht="13.2" customHeight="1" x14ac:dyDescent="0.25"/>
    <row r="34" ht="13.2" customHeight="1" x14ac:dyDescent="0.25"/>
    <row r="35" ht="13.2" customHeight="1" x14ac:dyDescent="0.25"/>
    <row r="36" ht="13.2" customHeight="1" x14ac:dyDescent="0.25"/>
    <row r="37" ht="13.2" customHeight="1" x14ac:dyDescent="0.25"/>
    <row r="38" ht="13.2" customHeight="1" x14ac:dyDescent="0.25"/>
    <row r="39" ht="13.2" customHeight="1" x14ac:dyDescent="0.25"/>
    <row r="40" ht="13.2" customHeight="1" x14ac:dyDescent="0.25"/>
  </sheetData>
  <hyperlinks>
    <hyperlink ref="C9" r:id="rId1" xr:uid="{9E14A588-CCA3-4B3E-8758-A585B9A56F0B}"/>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1110-2395-4390-B167-67FD612E0218}">
  <sheetPr>
    <tabColor theme="2" tint="-0.499984740745262"/>
    <pageSetUpPr fitToPage="1"/>
  </sheetPr>
  <dimension ref="A1:V65"/>
  <sheetViews>
    <sheetView zoomScale="80" zoomScaleNormal="80" workbookViewId="0">
      <pane xSplit="9" ySplit="6" topLeftCell="J7" activePane="bottomRight" state="frozen"/>
      <selection pane="topRight"/>
      <selection pane="bottomLeft"/>
      <selection pane="bottomRight" activeCell="Q36" sqref="Q36"/>
    </sheetView>
  </sheetViews>
  <sheetFormatPr defaultColWidth="0" defaultRowHeight="13.8" x14ac:dyDescent="0.25"/>
  <cols>
    <col min="1" max="4" width="1.59765625" customWidth="1"/>
    <col min="5" max="5" width="61.3984375" bestFit="1" customWidth="1"/>
    <col min="6" max="6" width="7.69921875" bestFit="1" customWidth="1"/>
    <col min="7" max="7" width="5.8984375" bestFit="1" customWidth="1"/>
    <col min="8" max="8" width="9.59765625" style="1" customWidth="1"/>
    <col min="9" max="9" width="1.59765625" customWidth="1"/>
    <col min="10" max="17" width="8.8984375" bestFit="1" customWidth="1"/>
    <col min="18" max="22" width="9" hidden="1"/>
  </cols>
  <sheetData>
    <row r="1" spans="1:17" x14ac:dyDescent="0.25">
      <c r="A1" s="2" t="s">
        <v>0</v>
      </c>
      <c r="B1" s="2"/>
      <c r="C1" s="2"/>
      <c r="D1" s="2"/>
      <c r="E1" s="2"/>
      <c r="F1" s="2"/>
      <c r="G1" s="2"/>
      <c r="H1" s="15"/>
      <c r="I1" s="2"/>
    </row>
    <row r="2" spans="1:17" s="8" customFormat="1" ht="12.75" customHeight="1" x14ac:dyDescent="0.25">
      <c r="A2" s="5"/>
      <c r="B2" s="5"/>
      <c r="C2" s="6"/>
      <c r="D2" s="7"/>
      <c r="E2" s="7" t="s">
        <v>1</v>
      </c>
      <c r="F2" s="11"/>
      <c r="G2" s="11"/>
      <c r="H2" s="16"/>
      <c r="I2" s="7"/>
      <c r="J2" s="10">
        <v>41364</v>
      </c>
      <c r="K2" s="10">
        <v>41729</v>
      </c>
      <c r="L2" s="10">
        <v>42094</v>
      </c>
      <c r="M2" s="10">
        <v>42460</v>
      </c>
      <c r="N2" s="10">
        <v>42825</v>
      </c>
      <c r="O2" s="10">
        <v>43190</v>
      </c>
      <c r="P2" s="10">
        <v>43555</v>
      </c>
      <c r="Q2" s="10">
        <v>43921</v>
      </c>
    </row>
    <row r="3" spans="1:17" s="8" customFormat="1" ht="12.75" customHeight="1" x14ac:dyDescent="0.25">
      <c r="A3" s="5"/>
      <c r="B3" s="5"/>
      <c r="C3" s="6"/>
      <c r="D3" s="7"/>
      <c r="E3" s="7" t="s">
        <v>2</v>
      </c>
      <c r="F3" s="11"/>
      <c r="G3" s="11"/>
      <c r="H3" s="16"/>
      <c r="I3" s="7"/>
      <c r="J3" s="12" t="s">
        <v>3</v>
      </c>
      <c r="K3" s="12" t="s">
        <v>3</v>
      </c>
      <c r="L3" s="12" t="s">
        <v>3</v>
      </c>
      <c r="M3" s="12" t="s">
        <v>3</v>
      </c>
      <c r="N3" s="12" t="s">
        <v>3</v>
      </c>
      <c r="O3" s="12" t="s">
        <v>3</v>
      </c>
      <c r="P3" s="12" t="s">
        <v>3</v>
      </c>
      <c r="Q3" s="12" t="s">
        <v>3</v>
      </c>
    </row>
    <row r="4" spans="1:17" s="8" customFormat="1" ht="12.75" customHeight="1" x14ac:dyDescent="0.25">
      <c r="A4" s="5"/>
      <c r="B4" s="5"/>
      <c r="C4" s="6"/>
      <c r="D4" s="7"/>
      <c r="E4" s="7" t="s">
        <v>4</v>
      </c>
      <c r="F4" s="11"/>
      <c r="G4" s="11"/>
      <c r="H4" s="16"/>
      <c r="I4" s="7"/>
      <c r="J4" s="13">
        <v>2013</v>
      </c>
      <c r="K4" s="13">
        <v>2014</v>
      </c>
      <c r="L4" s="13">
        <v>2015</v>
      </c>
      <c r="M4" s="13">
        <v>2016</v>
      </c>
      <c r="N4" s="13">
        <v>2017</v>
      </c>
      <c r="O4" s="13">
        <v>2018</v>
      </c>
      <c r="P4" s="13">
        <v>2019</v>
      </c>
      <c r="Q4" s="13">
        <v>2020</v>
      </c>
    </row>
    <row r="5" spans="1:17" s="8" customFormat="1" ht="12.75" customHeight="1" x14ac:dyDescent="0.25">
      <c r="A5" s="5"/>
      <c r="B5" s="5"/>
      <c r="C5" s="6"/>
      <c r="D5" s="7"/>
      <c r="E5" s="7" t="s">
        <v>5</v>
      </c>
      <c r="F5" s="14" t="s">
        <v>6</v>
      </c>
      <c r="G5" s="5" t="s">
        <v>7</v>
      </c>
      <c r="H5" s="17" t="s">
        <v>8</v>
      </c>
      <c r="I5" s="7"/>
      <c r="J5" s="7">
        <v>1</v>
      </c>
      <c r="K5" s="7">
        <v>2</v>
      </c>
      <c r="L5" s="7">
        <v>3</v>
      </c>
      <c r="M5" s="7">
        <v>4</v>
      </c>
      <c r="N5" s="7">
        <v>5</v>
      </c>
      <c r="O5" s="7">
        <v>6</v>
      </c>
      <c r="P5" s="7">
        <v>7</v>
      </c>
      <c r="Q5" s="7">
        <v>8</v>
      </c>
    </row>
    <row r="6" spans="1:17" x14ac:dyDescent="0.25">
      <c r="J6" s="9" t="s">
        <v>9</v>
      </c>
      <c r="K6" s="9" t="s">
        <v>10</v>
      </c>
      <c r="L6" s="9" t="s">
        <v>11</v>
      </c>
      <c r="M6" s="9" t="s">
        <v>12</v>
      </c>
      <c r="N6" s="9" t="s">
        <v>13</v>
      </c>
      <c r="O6" s="9" t="s">
        <v>14</v>
      </c>
      <c r="P6" s="9" t="s">
        <v>15</v>
      </c>
      <c r="Q6" s="9" t="s">
        <v>16</v>
      </c>
    </row>
    <row r="8" spans="1:17" s="9" customFormat="1" x14ac:dyDescent="0.25">
      <c r="B8" s="2" t="s">
        <v>17</v>
      </c>
      <c r="H8" s="18"/>
    </row>
    <row r="9" spans="1:17" x14ac:dyDescent="0.25">
      <c r="E9" t="s">
        <v>18</v>
      </c>
      <c r="G9" t="s">
        <v>19</v>
      </c>
      <c r="H9" s="1">
        <f>SUM(J9:Q9)</f>
        <v>1.53</v>
      </c>
      <c r="M9" s="28">
        <v>0.42299999999999999</v>
      </c>
      <c r="N9" s="28">
        <v>0.46100000000000002</v>
      </c>
      <c r="O9" s="28">
        <v>0.28499999999999998</v>
      </c>
      <c r="P9" s="28">
        <v>0.17499999999999999</v>
      </c>
      <c r="Q9" s="28">
        <v>0.186</v>
      </c>
    </row>
    <row r="10" spans="1:17" x14ac:dyDescent="0.25">
      <c r="E10" t="s">
        <v>20</v>
      </c>
      <c r="G10" t="s">
        <v>21</v>
      </c>
      <c r="J10" s="31">
        <v>0</v>
      </c>
      <c r="K10" s="31">
        <v>0</v>
      </c>
      <c r="L10" s="31">
        <v>0</v>
      </c>
      <c r="M10" s="31">
        <v>0</v>
      </c>
      <c r="N10" s="31">
        <v>0</v>
      </c>
      <c r="O10" s="31">
        <v>0</v>
      </c>
      <c r="P10" s="31">
        <v>0</v>
      </c>
      <c r="Q10" s="31">
        <v>1</v>
      </c>
    </row>
    <row r="11" spans="1:17" x14ac:dyDescent="0.25">
      <c r="M11" s="3"/>
      <c r="N11" s="3"/>
      <c r="O11" s="3"/>
      <c r="P11" s="3"/>
      <c r="Q11" s="3"/>
    </row>
    <row r="12" spans="1:17" x14ac:dyDescent="0.25">
      <c r="B12" s="2" t="s">
        <v>22</v>
      </c>
      <c r="M12" s="3"/>
      <c r="N12" s="3"/>
      <c r="O12" s="3"/>
      <c r="P12" s="3"/>
      <c r="Q12" s="3"/>
    </row>
    <row r="13" spans="1:17" x14ac:dyDescent="0.25">
      <c r="B13" s="2"/>
      <c r="E13" t="str">
        <f xml:space="preserve"> E$9</f>
        <v>Revenue claim (2012-13 FYA RPI prices)</v>
      </c>
      <c r="G13" t="str">
        <f t="shared" ref="G13:Q13" si="0" xml:space="preserve"> G$9</f>
        <v>£m</v>
      </c>
      <c r="H13" s="1">
        <f t="shared" si="0"/>
        <v>1.53</v>
      </c>
      <c r="J13" s="3">
        <f t="shared" si="0"/>
        <v>0</v>
      </c>
      <c r="K13" s="3">
        <f t="shared" si="0"/>
        <v>0</v>
      </c>
      <c r="L13" s="3">
        <f t="shared" si="0"/>
        <v>0</v>
      </c>
      <c r="M13">
        <f t="shared" si="0"/>
        <v>0.42299999999999999</v>
      </c>
      <c r="N13">
        <f t="shared" si="0"/>
        <v>0.46100000000000002</v>
      </c>
      <c r="O13">
        <f t="shared" si="0"/>
        <v>0.28499999999999998</v>
      </c>
      <c r="P13">
        <f t="shared" si="0"/>
        <v>0.17499999999999999</v>
      </c>
      <c r="Q13">
        <f t="shared" si="0"/>
        <v>0.186</v>
      </c>
    </row>
    <row r="14" spans="1:17" x14ac:dyDescent="0.25">
      <c r="E14" t="str">
        <f xml:space="preserve"> E$10</f>
        <v>Include in PR19 BYA</v>
      </c>
      <c r="G14" t="str">
        <f t="shared" ref="G14:Q14" si="1" xml:space="preserve"> G$10</f>
        <v>Flag</v>
      </c>
      <c r="J14" s="4">
        <f t="shared" si="1"/>
        <v>0</v>
      </c>
      <c r="K14" s="4">
        <f t="shared" si="1"/>
        <v>0</v>
      </c>
      <c r="L14" s="4">
        <f t="shared" si="1"/>
        <v>0</v>
      </c>
      <c r="M14" s="4">
        <f t="shared" si="1"/>
        <v>0</v>
      </c>
      <c r="N14" s="4">
        <f t="shared" si="1"/>
        <v>0</v>
      </c>
      <c r="O14" s="4">
        <f t="shared" si="1"/>
        <v>0</v>
      </c>
      <c r="P14" s="4">
        <f t="shared" si="1"/>
        <v>0</v>
      </c>
      <c r="Q14" s="4">
        <f t="shared" si="1"/>
        <v>1</v>
      </c>
    </row>
    <row r="15" spans="1:17" x14ac:dyDescent="0.25">
      <c r="E15" t="s">
        <v>23</v>
      </c>
      <c r="G15" t="s">
        <v>19</v>
      </c>
      <c r="H15" s="1">
        <f>SUM(J15:Q15)</f>
        <v>0.186</v>
      </c>
      <c r="J15" s="3">
        <f t="shared" ref="J15:L15" si="2" xml:space="preserve"> J$9 * J$14</f>
        <v>0</v>
      </c>
      <c r="K15" s="3">
        <f t="shared" si="2"/>
        <v>0</v>
      </c>
      <c r="L15" s="3">
        <f t="shared" si="2"/>
        <v>0</v>
      </c>
      <c r="M15" s="3">
        <f xml:space="preserve"> M$9 * M$14</f>
        <v>0</v>
      </c>
      <c r="N15" s="3">
        <f xml:space="preserve"> N$9 * N$14</f>
        <v>0</v>
      </c>
      <c r="O15" s="3">
        <f xml:space="preserve"> O$9 * O$14</f>
        <v>0</v>
      </c>
      <c r="P15" s="3">
        <f xml:space="preserve"> P$9 * P$14</f>
        <v>0</v>
      </c>
      <c r="Q15" s="3">
        <f xml:space="preserve"> Q$9 * Q$14</f>
        <v>0.186</v>
      </c>
    </row>
    <row r="16" spans="1:17" x14ac:dyDescent="0.25">
      <c r="J16" s="3"/>
      <c r="K16" s="3"/>
      <c r="L16" s="3"/>
      <c r="M16" s="3"/>
      <c r="N16" s="3"/>
      <c r="O16" s="3"/>
      <c r="P16" s="3"/>
      <c r="Q16" s="3"/>
    </row>
    <row r="17" spans="2:17" x14ac:dyDescent="0.25">
      <c r="B17" s="2" t="s">
        <v>24</v>
      </c>
      <c r="J17" s="3"/>
      <c r="K17" s="3"/>
      <c r="L17" s="3"/>
      <c r="M17" s="3"/>
      <c r="N17" s="3"/>
      <c r="O17" s="3"/>
      <c r="P17" s="3"/>
      <c r="Q17" s="3"/>
    </row>
    <row r="18" spans="2:17" x14ac:dyDescent="0.25">
      <c r="B18" s="2"/>
      <c r="E18" t="str">
        <f xml:space="preserve"> E$9</f>
        <v>Revenue claim (2012-13 FYA RPI prices)</v>
      </c>
      <c r="G18" t="str">
        <f t="shared" ref="G18:Q18" si="3" xml:space="preserve"> G$9</f>
        <v>£m</v>
      </c>
      <c r="H18" s="1">
        <f t="shared" si="3"/>
        <v>1.53</v>
      </c>
      <c r="J18" s="3">
        <f t="shared" si="3"/>
        <v>0</v>
      </c>
      <c r="K18" s="3">
        <f t="shared" si="3"/>
        <v>0</v>
      </c>
      <c r="L18" s="3">
        <f t="shared" si="3"/>
        <v>0</v>
      </c>
      <c r="M18" s="3">
        <f t="shared" si="3"/>
        <v>0.42299999999999999</v>
      </c>
      <c r="N18" s="3">
        <f t="shared" si="3"/>
        <v>0.46100000000000002</v>
      </c>
      <c r="O18" s="3">
        <f t="shared" si="3"/>
        <v>0.28499999999999998</v>
      </c>
      <c r="P18" s="3">
        <f t="shared" si="3"/>
        <v>0.17499999999999999</v>
      </c>
      <c r="Q18" s="3">
        <f t="shared" si="3"/>
        <v>0.186</v>
      </c>
    </row>
    <row r="19" spans="2:17" x14ac:dyDescent="0.25">
      <c r="E19" t="str">
        <f xml:space="preserve"> E$15</f>
        <v>Amount included in BYA (2012-13 FYA RPI prices)</v>
      </c>
      <c r="G19" t="str">
        <f t="shared" ref="G19:Q19" si="4" xml:space="preserve"> G$15</f>
        <v>£m</v>
      </c>
      <c r="H19" s="1">
        <f t="shared" si="4"/>
        <v>0.186</v>
      </c>
      <c r="J19" s="3">
        <f t="shared" si="4"/>
        <v>0</v>
      </c>
      <c r="K19" s="3">
        <f t="shared" si="4"/>
        <v>0</v>
      </c>
      <c r="L19" s="3">
        <f t="shared" si="4"/>
        <v>0</v>
      </c>
      <c r="M19" s="3">
        <f t="shared" si="4"/>
        <v>0</v>
      </c>
      <c r="N19" s="3">
        <f t="shared" si="4"/>
        <v>0</v>
      </c>
      <c r="O19" s="3">
        <f t="shared" si="4"/>
        <v>0</v>
      </c>
      <c r="P19" s="3">
        <f t="shared" si="4"/>
        <v>0</v>
      </c>
      <c r="Q19" s="3">
        <f t="shared" si="4"/>
        <v>0.186</v>
      </c>
    </row>
    <row r="20" spans="2:17" x14ac:dyDescent="0.25">
      <c r="E20" t="s">
        <v>25</v>
      </c>
      <c r="H20" s="1">
        <f>SUM(J20:Q20)</f>
        <v>1.3440000000000001</v>
      </c>
      <c r="J20" s="3">
        <f t="shared" ref="J20:L20" si="5" xml:space="preserve"> J18 - J19</f>
        <v>0</v>
      </c>
      <c r="K20" s="3">
        <f t="shared" si="5"/>
        <v>0</v>
      </c>
      <c r="L20" s="3">
        <f t="shared" si="5"/>
        <v>0</v>
      </c>
      <c r="M20" s="3">
        <f xml:space="preserve"> M18 - M19</f>
        <v>0.42299999999999999</v>
      </c>
      <c r="N20" s="3">
        <f t="shared" ref="N20:Q20" si="6" xml:space="preserve"> N18 - N19</f>
        <v>0.46100000000000002</v>
      </c>
      <c r="O20" s="3">
        <f t="shared" si="6"/>
        <v>0.28499999999999998</v>
      </c>
      <c r="P20" s="3">
        <f t="shared" si="6"/>
        <v>0.17499999999999999</v>
      </c>
      <c r="Q20" s="3">
        <f t="shared" si="6"/>
        <v>0</v>
      </c>
    </row>
    <row r="21" spans="2:17" x14ac:dyDescent="0.25">
      <c r="M21" s="3"/>
      <c r="N21" s="3"/>
      <c r="O21" s="3"/>
      <c r="P21" s="3"/>
      <c r="Q21" s="3"/>
    </row>
    <row r="22" spans="2:17" x14ac:dyDescent="0.25">
      <c r="B22" s="2" t="s">
        <v>26</v>
      </c>
      <c r="M22" s="3"/>
      <c r="N22" s="3"/>
      <c r="O22" s="3"/>
      <c r="P22" s="3"/>
      <c r="Q22" s="3"/>
    </row>
    <row r="23" spans="2:17" x14ac:dyDescent="0.25">
      <c r="C23" s="19" t="s">
        <v>27</v>
      </c>
    </row>
    <row r="24" spans="2:17" x14ac:dyDescent="0.25">
      <c r="E24" t="s">
        <v>28</v>
      </c>
      <c r="G24" t="s">
        <v>29</v>
      </c>
      <c r="J24" s="29">
        <v>244.67499999999998</v>
      </c>
      <c r="K24" s="29">
        <v>251.73333333333335</v>
      </c>
      <c r="L24" s="29">
        <v>256.66666666666669</v>
      </c>
      <c r="M24" s="29">
        <v>259.43333333333334</v>
      </c>
      <c r="N24" s="29">
        <v>264.99166666666673</v>
      </c>
      <c r="O24" s="29">
        <v>274.90833333333336</v>
      </c>
      <c r="P24" s="29">
        <v>283.30833333333334</v>
      </c>
      <c r="Q24" s="29">
        <v>290.64166666666665</v>
      </c>
    </row>
    <row r="25" spans="2:17" x14ac:dyDescent="0.25">
      <c r="E25" t="s">
        <v>30</v>
      </c>
      <c r="G25" t="s">
        <v>29</v>
      </c>
      <c r="J25" s="29">
        <v>248.7</v>
      </c>
      <c r="K25" s="29">
        <v>254.8</v>
      </c>
      <c r="L25" s="29">
        <v>257.10000000000002</v>
      </c>
      <c r="M25" s="29">
        <v>261.10000000000002</v>
      </c>
      <c r="N25" s="29">
        <v>269.3</v>
      </c>
      <c r="O25" s="29">
        <v>278.3</v>
      </c>
      <c r="P25" s="29">
        <v>285.10000000000002</v>
      </c>
      <c r="Q25" s="29">
        <v>292.60000000000002</v>
      </c>
    </row>
    <row r="27" spans="2:17" x14ac:dyDescent="0.25">
      <c r="D27" t="s">
        <v>31</v>
      </c>
    </row>
    <row r="28" spans="2:17" x14ac:dyDescent="0.25">
      <c r="E28" t="s">
        <v>32</v>
      </c>
      <c r="F28">
        <v>2013</v>
      </c>
      <c r="G28" t="s">
        <v>33</v>
      </c>
    </row>
    <row r="29" spans="2:17" x14ac:dyDescent="0.25">
      <c r="E29" t="s">
        <v>34</v>
      </c>
      <c r="F29">
        <v>2020</v>
      </c>
      <c r="G29" t="s">
        <v>33</v>
      </c>
    </row>
    <row r="30" spans="2:17" x14ac:dyDescent="0.25">
      <c r="E30" t="str">
        <f xml:space="preserve"> E$24</f>
        <v>RPI: Financial year average - index</v>
      </c>
      <c r="G30" t="str">
        <f t="shared" ref="G30:Q30" si="7" xml:space="preserve"> G$24</f>
        <v>index</v>
      </c>
      <c r="J30">
        <f t="shared" si="7"/>
        <v>244.67499999999998</v>
      </c>
      <c r="K30">
        <f t="shared" si="7"/>
        <v>251.73333333333335</v>
      </c>
      <c r="L30">
        <f t="shared" si="7"/>
        <v>256.66666666666669</v>
      </c>
      <c r="M30">
        <f t="shared" si="7"/>
        <v>259.43333333333334</v>
      </c>
      <c r="N30">
        <f t="shared" si="7"/>
        <v>264.99166666666673</v>
      </c>
      <c r="O30">
        <f t="shared" si="7"/>
        <v>274.90833333333336</v>
      </c>
      <c r="P30">
        <f t="shared" si="7"/>
        <v>283.30833333333334</v>
      </c>
      <c r="Q30">
        <f t="shared" si="7"/>
        <v>290.64166666666665</v>
      </c>
    </row>
    <row r="31" spans="2:17" x14ac:dyDescent="0.25">
      <c r="E31" t="str">
        <f xml:space="preserve"> E$25</f>
        <v>RPI: March - index</v>
      </c>
      <c r="G31" t="str">
        <f t="shared" ref="G31:Q31" si="8" xml:space="preserve"> G$25</f>
        <v>index</v>
      </c>
      <c r="J31">
        <f t="shared" si="8"/>
        <v>248.7</v>
      </c>
      <c r="K31">
        <f t="shared" si="8"/>
        <v>254.8</v>
      </c>
      <c r="L31">
        <f t="shared" si="8"/>
        <v>257.10000000000002</v>
      </c>
      <c r="M31">
        <f t="shared" si="8"/>
        <v>261.10000000000002</v>
      </c>
      <c r="N31">
        <f t="shared" si="8"/>
        <v>269.3</v>
      </c>
      <c r="O31">
        <f t="shared" si="8"/>
        <v>278.3</v>
      </c>
      <c r="P31">
        <f t="shared" si="8"/>
        <v>285.10000000000002</v>
      </c>
      <c r="Q31">
        <f t="shared" si="8"/>
        <v>292.60000000000002</v>
      </c>
    </row>
    <row r="32" spans="2:17" x14ac:dyDescent="0.25">
      <c r="E32" t="s">
        <v>35</v>
      </c>
      <c r="F32">
        <f xml:space="preserve"> INDEX($J31:$Q31, 1, MATCH($F29,$J$4:$Q$4)) / INDEX($J30:$Q30, 1, MATCH($F28,$J$4:$Q$4))</f>
        <v>1.1958720752017984</v>
      </c>
      <c r="G32" t="s">
        <v>36</v>
      </c>
    </row>
    <row r="34" spans="2:17" x14ac:dyDescent="0.25">
      <c r="C34" s="19" t="s">
        <v>37</v>
      </c>
    </row>
    <row r="35" spans="2:17" x14ac:dyDescent="0.25">
      <c r="E35" t="s">
        <v>38</v>
      </c>
      <c r="G35" t="s">
        <v>29</v>
      </c>
      <c r="J35" s="29">
        <v>97.8</v>
      </c>
      <c r="K35" s="29">
        <v>99.3</v>
      </c>
      <c r="L35" s="29">
        <v>99.6</v>
      </c>
      <c r="M35" s="29">
        <v>100.4</v>
      </c>
      <c r="N35" s="29">
        <v>102.7</v>
      </c>
      <c r="O35" s="29">
        <v>105.1</v>
      </c>
      <c r="P35" s="29">
        <v>107</v>
      </c>
      <c r="Q35" s="29">
        <v>108.6</v>
      </c>
    </row>
    <row r="36" spans="2:17" x14ac:dyDescent="0.25">
      <c r="E36" t="s">
        <v>39</v>
      </c>
      <c r="G36" t="s">
        <v>29</v>
      </c>
      <c r="J36" s="28">
        <v>96.583333333333314</v>
      </c>
      <c r="K36" s="28">
        <v>98.600000000000009</v>
      </c>
      <c r="L36" s="28">
        <v>99.72499999999998</v>
      </c>
      <c r="M36" s="28">
        <v>100.16666666666667</v>
      </c>
      <c r="N36" s="28">
        <v>101.54166666666667</v>
      </c>
      <c r="O36" s="28">
        <v>104.21666666666665</v>
      </c>
      <c r="P36" s="28">
        <v>106.43333333333334</v>
      </c>
      <c r="Q36" s="28">
        <v>108.24166666666663</v>
      </c>
    </row>
    <row r="38" spans="2:17" x14ac:dyDescent="0.25">
      <c r="D38" t="s">
        <v>40</v>
      </c>
    </row>
    <row r="39" spans="2:17" x14ac:dyDescent="0.25">
      <c r="E39" t="s">
        <v>41</v>
      </c>
      <c r="F39">
        <v>2020</v>
      </c>
      <c r="G39" t="s">
        <v>33</v>
      </c>
    </row>
    <row r="40" spans="2:17" x14ac:dyDescent="0.25">
      <c r="E40" t="s">
        <v>42</v>
      </c>
      <c r="F40">
        <v>2018</v>
      </c>
      <c r="G40" t="s">
        <v>33</v>
      </c>
    </row>
    <row r="41" spans="2:17" x14ac:dyDescent="0.25">
      <c r="E41" t="str">
        <f xml:space="preserve"> E$35</f>
        <v>CPIH: March - index</v>
      </c>
      <c r="G41" t="str">
        <f t="shared" ref="G41:Q41" si="9" xml:space="preserve"> G$35</f>
        <v>index</v>
      </c>
      <c r="J41">
        <f t="shared" si="9"/>
        <v>97.8</v>
      </c>
      <c r="K41">
        <f t="shared" si="9"/>
        <v>99.3</v>
      </c>
      <c r="L41">
        <f t="shared" si="9"/>
        <v>99.6</v>
      </c>
      <c r="M41">
        <f t="shared" si="9"/>
        <v>100.4</v>
      </c>
      <c r="N41">
        <f t="shared" si="9"/>
        <v>102.7</v>
      </c>
      <c r="O41">
        <f t="shared" si="9"/>
        <v>105.1</v>
      </c>
      <c r="P41">
        <f t="shared" si="9"/>
        <v>107</v>
      </c>
      <c r="Q41">
        <f t="shared" si="9"/>
        <v>108.6</v>
      </c>
    </row>
    <row r="42" spans="2:17" x14ac:dyDescent="0.25">
      <c r="E42" t="str">
        <f xml:space="preserve"> E$36</f>
        <v>CPIH: Financial year average - index</v>
      </c>
      <c r="G42" t="str">
        <f t="shared" ref="G42:Q42" si="10" xml:space="preserve"> G$36</f>
        <v>index</v>
      </c>
      <c r="J42">
        <f t="shared" si="10"/>
        <v>96.583333333333314</v>
      </c>
      <c r="K42">
        <f t="shared" si="10"/>
        <v>98.600000000000009</v>
      </c>
      <c r="L42">
        <f t="shared" si="10"/>
        <v>99.72499999999998</v>
      </c>
      <c r="M42">
        <f t="shared" si="10"/>
        <v>100.16666666666667</v>
      </c>
      <c r="N42">
        <f t="shared" si="10"/>
        <v>101.54166666666667</v>
      </c>
      <c r="O42">
        <f t="shared" si="10"/>
        <v>104.21666666666665</v>
      </c>
      <c r="P42">
        <f t="shared" si="10"/>
        <v>106.43333333333334</v>
      </c>
      <c r="Q42">
        <f t="shared" si="10"/>
        <v>108.24166666666663</v>
      </c>
    </row>
    <row r="43" spans="2:17" x14ac:dyDescent="0.25">
      <c r="E43" t="s">
        <v>43</v>
      </c>
      <c r="F43">
        <f xml:space="preserve"> INDEX($J42:$Q42, 1, MATCH($F40,$J$4:$Q$4)) / INDEX($J41:$Q41, 1, MATCH($F39,$J$4:$Q$4))</f>
        <v>0.95963781461019027</v>
      </c>
      <c r="G43" t="s">
        <v>36</v>
      </c>
    </row>
    <row r="45" spans="2:17" x14ac:dyDescent="0.25">
      <c r="B45" s="2" t="s">
        <v>44</v>
      </c>
      <c r="M45" s="3"/>
      <c r="N45" s="3"/>
      <c r="O45" s="3"/>
      <c r="P45" s="3"/>
      <c r="Q45" s="3"/>
    </row>
    <row r="46" spans="2:17" x14ac:dyDescent="0.25">
      <c r="E46" t="str">
        <f xml:space="preserve"> E$20</f>
        <v>Amount to be included at PR24 (2012-13 FYA RPI prices)</v>
      </c>
      <c r="H46" s="1">
        <f t="shared" ref="H46:Q46" si="11" xml:space="preserve"> H$20</f>
        <v>1.3440000000000001</v>
      </c>
      <c r="J46" s="3">
        <f t="shared" si="11"/>
        <v>0</v>
      </c>
      <c r="K46" s="3">
        <f t="shared" si="11"/>
        <v>0</v>
      </c>
      <c r="L46" s="3">
        <f t="shared" si="11"/>
        <v>0</v>
      </c>
      <c r="M46" s="3">
        <f t="shared" si="11"/>
        <v>0.42299999999999999</v>
      </c>
      <c r="N46" s="3">
        <f t="shared" si="11"/>
        <v>0.46100000000000002</v>
      </c>
      <c r="O46" s="3">
        <f t="shared" si="11"/>
        <v>0.28499999999999998</v>
      </c>
      <c r="P46" s="3">
        <f t="shared" si="11"/>
        <v>0.17499999999999999</v>
      </c>
      <c r="Q46" s="3">
        <f t="shared" si="11"/>
        <v>0</v>
      </c>
    </row>
    <row r="47" spans="2:17" x14ac:dyDescent="0.25">
      <c r="E47" t="str">
        <f xml:space="preserve"> E$32</f>
        <v>RPI inflate from 2013 FYA to 2020 FYE</v>
      </c>
      <c r="F47">
        <f xml:space="preserve"> F$32</f>
        <v>1.1958720752017984</v>
      </c>
      <c r="G47" t="str">
        <f xml:space="preserve"> G$32</f>
        <v>factor</v>
      </c>
      <c r="J47" s="20"/>
      <c r="K47" s="20"/>
      <c r="L47" s="20"/>
      <c r="M47" s="20"/>
      <c r="N47" s="20"/>
      <c r="O47" s="20"/>
      <c r="P47" s="20"/>
      <c r="Q47" s="20"/>
    </row>
    <row r="48" spans="2:17" x14ac:dyDescent="0.25">
      <c r="E48" t="str">
        <f xml:space="preserve"> E$43</f>
        <v>CPIH deflate from 2020 FYE to 2018 FYA</v>
      </c>
      <c r="F48">
        <f xml:space="preserve"> F$43</f>
        <v>0.95963781461019027</v>
      </c>
      <c r="G48" t="str">
        <f xml:space="preserve"> G$43</f>
        <v>factor</v>
      </c>
    </row>
    <row r="49" spans="2:17" x14ac:dyDescent="0.25">
      <c r="E49" t="s">
        <v>45</v>
      </c>
      <c r="G49" t="s">
        <v>19</v>
      </c>
      <c r="H49" s="1">
        <f>SUM(J49:Q49)</f>
        <v>1.5423798630912093</v>
      </c>
      <c r="J49" s="3">
        <f t="shared" ref="J49:Q49" si="12" xml:space="preserve"> J$46 * $F$47 * $F$48</f>
        <v>0</v>
      </c>
      <c r="K49" s="3">
        <f t="shared" si="12"/>
        <v>0</v>
      </c>
      <c r="L49" s="3">
        <f t="shared" si="12"/>
        <v>0</v>
      </c>
      <c r="M49" s="3">
        <f t="shared" si="12"/>
        <v>0.48543651941040289</v>
      </c>
      <c r="N49" s="3">
        <f t="shared" si="12"/>
        <v>0.52904547387280321</v>
      </c>
      <c r="O49" s="3">
        <f t="shared" si="12"/>
        <v>0.32706715846800194</v>
      </c>
      <c r="P49" s="3">
        <f t="shared" si="12"/>
        <v>0.20083071134000119</v>
      </c>
      <c r="Q49" s="3">
        <f t="shared" si="12"/>
        <v>0</v>
      </c>
    </row>
    <row r="51" spans="2:17" x14ac:dyDescent="0.25">
      <c r="B51" s="2" t="s">
        <v>46</v>
      </c>
      <c r="M51" s="3"/>
      <c r="N51" s="3"/>
      <c r="O51" s="3"/>
      <c r="P51" s="3"/>
      <c r="Q51" s="3"/>
    </row>
    <row r="52" spans="2:17" x14ac:dyDescent="0.25">
      <c r="E52" t="s">
        <v>47</v>
      </c>
      <c r="F52" s="30">
        <v>3.1099999999999999E-2</v>
      </c>
      <c r="G52" t="s">
        <v>48</v>
      </c>
    </row>
    <row r="53" spans="2:17" x14ac:dyDescent="0.25">
      <c r="E53" t="s">
        <v>49</v>
      </c>
      <c r="G53" t="s">
        <v>29</v>
      </c>
      <c r="J53" s="4"/>
      <c r="K53" s="4"/>
      <c r="L53" s="4"/>
      <c r="M53" s="4">
        <v>4</v>
      </c>
      <c r="N53" s="4">
        <v>3</v>
      </c>
      <c r="O53" s="4">
        <v>2</v>
      </c>
      <c r="P53" s="4">
        <v>1</v>
      </c>
      <c r="Q53" s="4">
        <v>0</v>
      </c>
    </row>
    <row r="55" spans="2:17" x14ac:dyDescent="0.25">
      <c r="E55" t="str">
        <f xml:space="preserve"> E$52</f>
        <v>Discount rate (wholesale allowed return on capital - real CPIH)</v>
      </c>
      <c r="F55" s="22">
        <f xml:space="preserve"> F$52</f>
        <v>3.1099999999999999E-2</v>
      </c>
      <c r="G55" t="str">
        <f xml:space="preserve"> G$52</f>
        <v>%</v>
      </c>
    </row>
    <row r="56" spans="2:17" x14ac:dyDescent="0.25">
      <c r="E56" t="str">
        <f xml:space="preserve"> E$53</f>
        <v>Financing cost index</v>
      </c>
      <c r="G56" t="str">
        <f xml:space="preserve"> G$53</f>
        <v>index</v>
      </c>
      <c r="J56" s="4">
        <f t="shared" ref="J56:Q56" si="13" xml:space="preserve"> J$53</f>
        <v>0</v>
      </c>
      <c r="K56" s="4">
        <f t="shared" si="13"/>
        <v>0</v>
      </c>
      <c r="L56" s="4">
        <f t="shared" si="13"/>
        <v>0</v>
      </c>
      <c r="M56" s="4">
        <f t="shared" si="13"/>
        <v>4</v>
      </c>
      <c r="N56" s="4">
        <f t="shared" si="13"/>
        <v>3</v>
      </c>
      <c r="O56" s="4">
        <f t="shared" si="13"/>
        <v>2</v>
      </c>
      <c r="P56" s="4">
        <f t="shared" si="13"/>
        <v>1</v>
      </c>
      <c r="Q56" s="4">
        <f t="shared" si="13"/>
        <v>0</v>
      </c>
    </row>
    <row r="57" spans="2:17" x14ac:dyDescent="0.25">
      <c r="E57" t="s">
        <v>50</v>
      </c>
      <c r="G57" t="s">
        <v>36</v>
      </c>
      <c r="J57" s="23">
        <f t="shared" ref="J57:O57" si="14" xml:space="preserve"> (1 + $F$55) ^ J$56</f>
        <v>1</v>
      </c>
      <c r="K57" s="23">
        <f t="shared" si="14"/>
        <v>1</v>
      </c>
      <c r="L57" s="23">
        <f t="shared" si="14"/>
        <v>1</v>
      </c>
      <c r="M57" s="23">
        <f t="shared" si="14"/>
        <v>1.1303245164191837</v>
      </c>
      <c r="N57" s="23">
        <f t="shared" si="14"/>
        <v>1.0962317102309997</v>
      </c>
      <c r="O57" s="23">
        <f t="shared" si="14"/>
        <v>1.0631672099999998</v>
      </c>
      <c r="P57" s="23">
        <f xml:space="preserve"> (1 + $F$55) ^ P$56</f>
        <v>1.0310999999999999</v>
      </c>
      <c r="Q57" s="23">
        <f xml:space="preserve"> (1 + $F$55) ^ Q$56</f>
        <v>1</v>
      </c>
    </row>
    <row r="58" spans="2:17" x14ac:dyDescent="0.25">
      <c r="J58" s="23"/>
      <c r="K58" s="23"/>
      <c r="L58" s="23"/>
      <c r="M58" s="23"/>
      <c r="N58" s="23"/>
      <c r="O58" s="23"/>
      <c r="P58" s="23"/>
      <c r="Q58" s="23"/>
    </row>
    <row r="59" spans="2:17" x14ac:dyDescent="0.25">
      <c r="B59" s="2" t="s">
        <v>51</v>
      </c>
      <c r="M59" s="3"/>
      <c r="N59" s="3"/>
      <c r="O59" s="3"/>
      <c r="P59" s="3"/>
      <c r="Q59" s="3"/>
    </row>
    <row r="60" spans="2:17" x14ac:dyDescent="0.25">
      <c r="E60" t="str">
        <f xml:space="preserve"> E$49</f>
        <v>Amount to be included at PR24 (2017-18 FYA CPIH prices)</v>
      </c>
      <c r="G60" t="str">
        <f xml:space="preserve"> G$49</f>
        <v>£m</v>
      </c>
      <c r="H60" s="3">
        <f xml:space="preserve"> H$49</f>
        <v>1.5423798630912093</v>
      </c>
      <c r="J60" s="3">
        <f t="shared" ref="J60:Q60" si="15" xml:space="preserve"> J$49</f>
        <v>0</v>
      </c>
      <c r="K60" s="3">
        <f t="shared" si="15"/>
        <v>0</v>
      </c>
      <c r="L60" s="3">
        <f t="shared" si="15"/>
        <v>0</v>
      </c>
      <c r="M60" s="3">
        <f t="shared" si="15"/>
        <v>0.48543651941040289</v>
      </c>
      <c r="N60" s="3">
        <f t="shared" si="15"/>
        <v>0.52904547387280321</v>
      </c>
      <c r="O60" s="3">
        <f t="shared" si="15"/>
        <v>0.32706715846800194</v>
      </c>
      <c r="P60" s="3">
        <f t="shared" si="15"/>
        <v>0.20083071134000119</v>
      </c>
      <c r="Q60" s="3">
        <f t="shared" si="15"/>
        <v>0</v>
      </c>
    </row>
    <row r="61" spans="2:17" x14ac:dyDescent="0.25">
      <c r="E61" t="str">
        <f xml:space="preserve"> E$57</f>
        <v>Time value adjustment factor</v>
      </c>
      <c r="G61" t="str">
        <f xml:space="preserve"> G$57</f>
        <v>factor</v>
      </c>
      <c r="J61" s="21">
        <f t="shared" ref="J61:Q61" si="16" xml:space="preserve"> J$57</f>
        <v>1</v>
      </c>
      <c r="K61" s="21">
        <f t="shared" si="16"/>
        <v>1</v>
      </c>
      <c r="L61" s="21">
        <f t="shared" si="16"/>
        <v>1</v>
      </c>
      <c r="M61" s="21">
        <f t="shared" si="16"/>
        <v>1.1303245164191837</v>
      </c>
      <c r="N61" s="21">
        <f t="shared" si="16"/>
        <v>1.0962317102309997</v>
      </c>
      <c r="O61" s="21">
        <f t="shared" si="16"/>
        <v>1.0631672099999998</v>
      </c>
      <c r="P61" s="21">
        <f t="shared" si="16"/>
        <v>1.0310999999999999</v>
      </c>
      <c r="Q61" s="21">
        <f t="shared" si="16"/>
        <v>1</v>
      </c>
    </row>
    <row r="62" spans="2:17" x14ac:dyDescent="0.25">
      <c r="E62" t="s">
        <v>52</v>
      </c>
      <c r="G62" t="s">
        <v>19</v>
      </c>
      <c r="H62" s="1">
        <f>SUM(J62:Q62)</f>
        <v>1.6834608484820566</v>
      </c>
      <c r="J62" s="3">
        <f xml:space="preserve"> J$60 * J$61</f>
        <v>0</v>
      </c>
      <c r="K62" s="3">
        <f t="shared" ref="K62:Q62" si="17" xml:space="preserve"> K$60 * K$61</f>
        <v>0</v>
      </c>
      <c r="L62" s="3">
        <f t="shared" si="17"/>
        <v>0</v>
      </c>
      <c r="M62" s="3">
        <f t="shared" si="17"/>
        <v>0.54870079905477531</v>
      </c>
      <c r="N62" s="3">
        <f t="shared" si="17"/>
        <v>0.57995642461355279</v>
      </c>
      <c r="O62" s="3">
        <f t="shared" si="17"/>
        <v>0.34772707835105343</v>
      </c>
      <c r="P62" s="3">
        <f t="shared" si="17"/>
        <v>0.2070765464626752</v>
      </c>
      <c r="Q62" s="3">
        <f t="shared" si="17"/>
        <v>0</v>
      </c>
    </row>
    <row r="63" spans="2:17" s="24" customFormat="1" x14ac:dyDescent="0.25">
      <c r="E63" s="24" t="s">
        <v>53</v>
      </c>
      <c r="G63" s="24" t="s">
        <v>19</v>
      </c>
      <c r="H63" s="25">
        <f xml:space="preserve"> SUM($J$62:$Q$62)</f>
        <v>1.6834608484820566</v>
      </c>
    </row>
    <row r="65" spans="8:8" s="27" customFormat="1" x14ac:dyDescent="0.25">
      <c r="H65" s="26"/>
    </row>
  </sheetData>
  <pageMargins left="0.70866141732283472" right="0.70866141732283472" top="0.74803149606299213" bottom="0.74803149606299213" header="0.31496062992125984" footer="0.31496062992125984"/>
  <pageSetup paperSize="8" fitToHeight="0" orientation="landscape" r:id="rId1"/>
  <headerFooter>
    <oddHeader>&amp;L&amp;F&amp;C&amp;A&amp;ROFFICIAL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4B55-7516-4B0E-AB1F-FA8130CAE308}">
  <sheetPr>
    <tabColor rgb="FF99CCFF"/>
    <pageSetUpPr fitToPage="1"/>
  </sheetPr>
  <dimension ref="A1:F21"/>
  <sheetViews>
    <sheetView tabSelected="1" zoomScale="80" zoomScaleNormal="80" workbookViewId="0">
      <selection activeCell="R8" sqref="R8"/>
    </sheetView>
  </sheetViews>
  <sheetFormatPr defaultColWidth="7.8984375" defaultRowHeight="13.8" x14ac:dyDescent="0.25"/>
  <cols>
    <col min="1" max="1" width="9.09765625" style="32" bestFit="1" customWidth="1"/>
    <col min="2" max="2" width="34" style="32" bestFit="1" customWidth="1"/>
    <col min="3" max="3" width="95.59765625" style="32" bestFit="1" customWidth="1"/>
    <col min="4" max="4" width="3.8984375" style="32" bestFit="1" customWidth="1"/>
    <col min="5" max="5" width="16.3984375" style="32" customWidth="1"/>
    <col min="6" max="6" width="13.69921875" style="32" bestFit="1" customWidth="1"/>
    <col min="7" max="16384" width="7.8984375" style="32"/>
  </cols>
  <sheetData>
    <row r="1" spans="1:6" ht="14.4" x14ac:dyDescent="0.3">
      <c r="B1"/>
      <c r="C1" s="33" t="s">
        <v>54</v>
      </c>
      <c r="D1"/>
      <c r="E1" s="33" t="s">
        <v>55</v>
      </c>
      <c r="F1"/>
    </row>
    <row r="2" spans="1:6" ht="14.4" x14ac:dyDescent="0.3">
      <c r="A2" s="34" t="s">
        <v>56</v>
      </c>
      <c r="B2" s="34" t="s">
        <v>57</v>
      </c>
      <c r="C2" s="34" t="s">
        <v>58</v>
      </c>
      <c r="D2" s="34" t="s">
        <v>7</v>
      </c>
      <c r="E2" s="34" t="s">
        <v>59</v>
      </c>
      <c r="F2" s="34" t="s">
        <v>60</v>
      </c>
    </row>
    <row r="4" spans="1:6" x14ac:dyDescent="0.25">
      <c r="A4" s="32" t="s">
        <v>61</v>
      </c>
      <c r="B4" s="32" t="s">
        <v>62</v>
      </c>
      <c r="C4" s="32" t="s">
        <v>63</v>
      </c>
      <c r="D4" s="32" t="s">
        <v>64</v>
      </c>
      <c r="E4" s="32" t="s">
        <v>65</v>
      </c>
      <c r="F4" s="35" t="str">
        <f t="shared" ref="F4" ca="1" si="0">CONCATENATE("[…]", TEXT(NOW(),"dd/mm/yyy hh:mm:ss"))</f>
        <v>[…]29/07/2024 11:06:43</v>
      </c>
    </row>
    <row r="5" spans="1:6" s="37" customFormat="1" x14ac:dyDescent="0.25">
      <c r="A5" s="32" t="s">
        <v>61</v>
      </c>
      <c r="B5" s="32" t="s">
        <v>66</v>
      </c>
      <c r="C5" s="32" t="s">
        <v>67</v>
      </c>
      <c r="D5" s="32" t="s">
        <v>64</v>
      </c>
      <c r="E5" s="32" t="s">
        <v>65</v>
      </c>
      <c r="F5" s="36" t="str">
        <f t="shared" ref="F5" ca="1" si="1">MID(CELL("filename"),SEARCH("[",CELL("filename"))+1,SEARCH("]",CELL("filename"))-SEARCH("[",CELL("filename"))-1)</f>
        <v>PR24-DD-Other-adjustments-PRT.xlsx</v>
      </c>
    </row>
    <row r="6" spans="1:6" s="37" customFormat="1" x14ac:dyDescent="0.25">
      <c r="A6" s="32" t="s">
        <v>61</v>
      </c>
      <c r="B6" s="32" t="s">
        <v>68</v>
      </c>
      <c r="C6" s="32" t="s">
        <v>69</v>
      </c>
      <c r="D6" s="32" t="s">
        <v>64</v>
      </c>
      <c r="E6" s="32" t="s">
        <v>65</v>
      </c>
      <c r="F6" s="38" t="s">
        <v>70</v>
      </c>
    </row>
    <row r="7" spans="1:6" x14ac:dyDescent="0.25">
      <c r="A7" s="32" t="s">
        <v>61</v>
      </c>
      <c r="B7" s="32" t="s">
        <v>71</v>
      </c>
      <c r="C7" s="32" t="s">
        <v>72</v>
      </c>
      <c r="D7" s="32" t="s">
        <v>73</v>
      </c>
      <c r="E7" s="32" t="s">
        <v>65</v>
      </c>
      <c r="F7" s="39">
        <v>0</v>
      </c>
    </row>
    <row r="8" spans="1:6" x14ac:dyDescent="0.25">
      <c r="A8" s="32" t="s">
        <v>61</v>
      </c>
      <c r="B8" s="40" t="s">
        <v>74</v>
      </c>
      <c r="C8" s="41" t="s">
        <v>75</v>
      </c>
      <c r="D8" s="32" t="s">
        <v>19</v>
      </c>
      <c r="E8" s="32" t="s">
        <v>65</v>
      </c>
      <c r="F8" s="42"/>
    </row>
    <row r="9" spans="1:6" x14ac:dyDescent="0.25">
      <c r="A9" s="32" t="s">
        <v>61</v>
      </c>
      <c r="B9" s="40" t="s">
        <v>76</v>
      </c>
      <c r="C9" s="41" t="s">
        <v>77</v>
      </c>
      <c r="D9" s="32" t="s">
        <v>19</v>
      </c>
      <c r="E9" s="32" t="s">
        <v>65</v>
      </c>
      <c r="F9" s="42"/>
    </row>
    <row r="10" spans="1:6" x14ac:dyDescent="0.25">
      <c r="A10" s="32" t="s">
        <v>61</v>
      </c>
      <c r="B10" s="40" t="s">
        <v>78</v>
      </c>
      <c r="C10" s="41" t="s">
        <v>79</v>
      </c>
      <c r="D10" s="32" t="s">
        <v>19</v>
      </c>
      <c r="E10" s="32" t="s">
        <v>65</v>
      </c>
      <c r="F10" s="42"/>
    </row>
    <row r="11" spans="1:6" x14ac:dyDescent="0.25">
      <c r="A11" s="32" t="s">
        <v>61</v>
      </c>
      <c r="B11" s="40" t="s">
        <v>80</v>
      </c>
      <c r="C11" s="41" t="s">
        <v>81</v>
      </c>
      <c r="D11" s="32" t="s">
        <v>19</v>
      </c>
      <c r="E11" s="32" t="s">
        <v>65</v>
      </c>
      <c r="F11" s="42"/>
    </row>
    <row r="12" spans="1:6" x14ac:dyDescent="0.25">
      <c r="A12" s="32" t="s">
        <v>61</v>
      </c>
      <c r="B12" s="40" t="s">
        <v>82</v>
      </c>
      <c r="C12" s="41" t="s">
        <v>83</v>
      </c>
      <c r="D12" s="32" t="s">
        <v>19</v>
      </c>
      <c r="E12" s="32" t="s">
        <v>65</v>
      </c>
      <c r="F12" s="42"/>
    </row>
    <row r="13" spans="1:6" x14ac:dyDescent="0.25">
      <c r="A13" s="32" t="s">
        <v>61</v>
      </c>
      <c r="B13" s="40" t="s">
        <v>84</v>
      </c>
      <c r="C13" s="41" t="s">
        <v>85</v>
      </c>
      <c r="D13" s="32" t="s">
        <v>19</v>
      </c>
      <c r="E13" s="32" t="s">
        <v>65</v>
      </c>
      <c r="F13" s="42"/>
    </row>
    <row r="14" spans="1:6" x14ac:dyDescent="0.25">
      <c r="A14" s="32" t="s">
        <v>61</v>
      </c>
      <c r="B14" s="40" t="s">
        <v>86</v>
      </c>
      <c r="C14" s="40" t="s">
        <v>87</v>
      </c>
      <c r="D14" s="32" t="s">
        <v>19</v>
      </c>
      <c r="E14" s="32" t="s">
        <v>65</v>
      </c>
      <c r="F14" s="42"/>
    </row>
    <row r="15" spans="1:6" x14ac:dyDescent="0.25">
      <c r="A15" s="32" t="s">
        <v>61</v>
      </c>
      <c r="B15" s="40" t="s">
        <v>88</v>
      </c>
      <c r="C15" s="40" t="s">
        <v>89</v>
      </c>
      <c r="D15" s="32" t="s">
        <v>19</v>
      </c>
      <c r="E15" s="32" t="s">
        <v>65</v>
      </c>
      <c r="F15" s="42">
        <f xml:space="preserve"> PR24OtherRevenueAdjustment!$H$63</f>
        <v>1.6834608484820566</v>
      </c>
    </row>
    <row r="16" spans="1:6" x14ac:dyDescent="0.25">
      <c r="A16" s="32" t="s">
        <v>61</v>
      </c>
      <c r="B16" s="40" t="s">
        <v>90</v>
      </c>
      <c r="C16" s="40" t="s">
        <v>91</v>
      </c>
      <c r="D16" s="32" t="s">
        <v>19</v>
      </c>
      <c r="E16" s="32" t="s">
        <v>65</v>
      </c>
      <c r="F16" s="42"/>
    </row>
    <row r="17" spans="1:6" x14ac:dyDescent="0.25">
      <c r="A17" s="32" t="s">
        <v>61</v>
      </c>
      <c r="B17" s="40" t="s">
        <v>92</v>
      </c>
      <c r="C17" s="40" t="s">
        <v>93</v>
      </c>
      <c r="D17" s="32" t="s">
        <v>19</v>
      </c>
      <c r="E17" s="32" t="s">
        <v>65</v>
      </c>
      <c r="F17" s="42"/>
    </row>
    <row r="18" spans="1:6" x14ac:dyDescent="0.25">
      <c r="A18" s="32" t="s">
        <v>61</v>
      </c>
      <c r="B18" s="40" t="s">
        <v>94</v>
      </c>
      <c r="C18" s="40" t="s">
        <v>95</v>
      </c>
      <c r="D18" s="32" t="s">
        <v>19</v>
      </c>
      <c r="E18" s="32" t="s">
        <v>65</v>
      </c>
      <c r="F18" s="42"/>
    </row>
    <row r="19" spans="1:6" x14ac:dyDescent="0.25">
      <c r="A19" s="32" t="s">
        <v>61</v>
      </c>
      <c r="B19" s="40" t="s">
        <v>96</v>
      </c>
      <c r="C19" s="40" t="s">
        <v>97</v>
      </c>
      <c r="D19" s="32" t="s">
        <v>19</v>
      </c>
      <c r="E19" s="32" t="s">
        <v>65</v>
      </c>
      <c r="F19" s="42"/>
    </row>
    <row r="20" spans="1:6" x14ac:dyDescent="0.25">
      <c r="A20" s="32" t="s">
        <v>61</v>
      </c>
      <c r="B20" s="40" t="s">
        <v>98</v>
      </c>
      <c r="C20" s="40" t="s">
        <v>99</v>
      </c>
      <c r="D20" s="32" t="s">
        <v>19</v>
      </c>
      <c r="E20" s="32" t="s">
        <v>65</v>
      </c>
      <c r="F20" s="42"/>
    </row>
    <row r="21" spans="1:6" x14ac:dyDescent="0.25">
      <c r="A21" s="32" t="s">
        <v>61</v>
      </c>
      <c r="B21" s="40" t="s">
        <v>100</v>
      </c>
      <c r="C21" s="40" t="s">
        <v>101</v>
      </c>
      <c r="D21" s="32" t="s">
        <v>19</v>
      </c>
      <c r="E21" s="32" t="s">
        <v>65</v>
      </c>
      <c r="F21" s="42"/>
    </row>
  </sheetData>
  <pageMargins left="0.70866141732283472" right="0.70866141732283472" top="0.74803149606299213" bottom="0.74803149606299213" header="0.31496062992125984" footer="0.31496062992125984"/>
  <pageSetup paperSize="8" scale="90"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D0392DED4F7E479A0A3066E12DF5DC" ma:contentTypeVersion="6" ma:contentTypeDescription="Create a new document." ma:contentTypeScope="" ma:versionID="0c5f47c155361ad584d1ccc864167603">
  <xsd:schema xmlns:xsd="http://www.w3.org/2001/XMLSchema" xmlns:xs="http://www.w3.org/2001/XMLSchema" xmlns:p="http://schemas.microsoft.com/office/2006/metadata/properties" xmlns:ns2="033394bd-4dd4-4264-a5f5-d8508d168eea" xmlns:ns3="4a00aea4-edc4-4bb0-ae57-31fa6caa4979" targetNamespace="http://schemas.microsoft.com/office/2006/metadata/properties" ma:root="true" ma:fieldsID="f0ce1a6c84585a297766f7659934a922" ns2:_="" ns3:_="">
    <xsd:import namespace="033394bd-4dd4-4264-a5f5-d8508d168eea"/>
    <xsd:import namespace="4a00aea4-edc4-4bb0-ae57-31fa6caa4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394bd-4dd4-4264-a5f5-d8508d168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00aea4-edc4-4bb0-ae57-31fa6caa49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8E4115-8594-409A-8423-1AB80EF4147B}"/>
</file>

<file path=customXml/itemProps2.xml><?xml version="1.0" encoding="utf-8"?>
<ds:datastoreItem xmlns:ds="http://schemas.openxmlformats.org/officeDocument/2006/customXml" ds:itemID="{20720187-35AF-4F34-9237-AA48378BEA9C}">
  <ds:schemaRefs>
    <ds:schemaRef ds:uri="http://schemas.microsoft.com/sharepoint/v3/contenttype/forms"/>
  </ds:schemaRefs>
</ds:datastoreItem>
</file>

<file path=customXml/itemProps3.xml><?xml version="1.0" encoding="utf-8"?>
<ds:datastoreItem xmlns:ds="http://schemas.openxmlformats.org/officeDocument/2006/customXml" ds:itemID="{ED0CC675-DDFE-49E7-A523-49C289A26214}">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PR24OtherRevenueAdjustment</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2024-05-16T10:21:45Z</dcterms:created>
  <dcterms:modified xsi:type="dcterms:W3CDTF">2024-07-29T10:08:26Z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0x01010098D0392DED4F7E479A0A3066E12DF5DC</vt:lpwstr>
  </property>
</Properties>
</file>