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filterPrivacy="1"/>
  <xr:revisionPtr revIDLastSave="0" documentId="13_ncr:1_{E37216C1-3432-4599-8081-AA1BC0B9D8C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ITLE PAGE" sheetId="1" r:id="rId1"/>
    <sheet name="WRZ summary" sheetId="2" r:id="rId2"/>
    <sheet name="1. BL Licences" sheetId="3" r:id="rId3"/>
    <sheet name="2. BL Supply" sheetId="4" r:id="rId4"/>
    <sheet name="3. BL Demand" sheetId="5" r:id="rId5"/>
    <sheet name="4. BL SDB" sheetId="6" r:id="rId6"/>
    <sheet name="6. Preferred (Scenario Yr)" sheetId="8" r:id="rId7"/>
    <sheet name="7. FP Supply" sheetId="9" r:id="rId8"/>
    <sheet name="8. FP Demand" sheetId="10" r:id="rId9"/>
    <sheet name="9. FP SDB" sheetId="11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27" i="8" l="1"/>
  <c r="V52" i="8"/>
  <c r="L128" i="8"/>
  <c r="M128" i="8"/>
  <c r="N128" i="8"/>
  <c r="O128" i="8"/>
  <c r="P128" i="8"/>
  <c r="Q128" i="8"/>
  <c r="R128" i="8"/>
  <c r="S128" i="8"/>
  <c r="T128" i="8"/>
  <c r="U128" i="8"/>
  <c r="V128" i="8"/>
  <c r="W128" i="8"/>
  <c r="X128" i="8"/>
  <c r="Y128" i="8"/>
  <c r="Z128" i="8"/>
  <c r="AA128" i="8"/>
  <c r="AB128" i="8"/>
  <c r="AC128" i="8"/>
  <c r="AD128" i="8"/>
  <c r="AE128" i="8"/>
  <c r="AF128" i="8"/>
  <c r="AG128" i="8"/>
  <c r="AH128" i="8"/>
  <c r="AI128" i="8"/>
  <c r="AJ128" i="8"/>
  <c r="M4" i="8"/>
  <c r="AJ127" i="8"/>
  <c r="AI127" i="8"/>
  <c r="AH127" i="8"/>
  <c r="AG127" i="8"/>
  <c r="AF127" i="8"/>
  <c r="AE127" i="8"/>
  <c r="AD127" i="8"/>
  <c r="AC127" i="8"/>
  <c r="AB127" i="8"/>
  <c r="AA127" i="8"/>
  <c r="Z127" i="8"/>
  <c r="Y127" i="8"/>
  <c r="X127" i="8"/>
  <c r="W127" i="8"/>
  <c r="U127" i="8"/>
  <c r="T127" i="8"/>
  <c r="S127" i="8"/>
  <c r="R127" i="8"/>
  <c r="Q127" i="8"/>
  <c r="P127" i="8"/>
  <c r="O127" i="8"/>
  <c r="N127" i="8"/>
  <c r="M127" i="8"/>
  <c r="L127" i="8"/>
  <c r="K127" i="8"/>
  <c r="K128" i="8"/>
  <c r="M8" i="6" l="1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L8" i="6"/>
  <c r="K8" i="6"/>
  <c r="L36" i="5"/>
  <c r="L78" i="8" l="1"/>
  <c r="L59" i="8"/>
  <c r="K8" i="11" l="1"/>
  <c r="M26" i="4" l="1"/>
  <c r="N26" i="4"/>
  <c r="O26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AE26" i="4"/>
  <c r="AF26" i="4"/>
  <c r="AG26" i="4"/>
  <c r="AH26" i="4"/>
  <c r="AI26" i="4"/>
  <c r="AJ26" i="4"/>
  <c r="L26" i="4"/>
  <c r="K26" i="4"/>
  <c r="M3" i="9" l="1"/>
  <c r="N3" i="9"/>
  <c r="O3" i="9"/>
  <c r="P3" i="9"/>
  <c r="Q3" i="9"/>
  <c r="R3" i="9"/>
  <c r="S3" i="9"/>
  <c r="T3" i="9"/>
  <c r="U3" i="9"/>
  <c r="V3" i="9"/>
  <c r="W3" i="9"/>
  <c r="X3" i="9"/>
  <c r="Y3" i="9"/>
  <c r="Z3" i="9"/>
  <c r="AA3" i="9"/>
  <c r="AB3" i="9"/>
  <c r="AC3" i="9"/>
  <c r="AD3" i="9"/>
  <c r="AE3" i="9"/>
  <c r="AF3" i="9"/>
  <c r="AG3" i="9"/>
  <c r="AH3" i="9"/>
  <c r="AI3" i="9"/>
  <c r="AJ3" i="9"/>
  <c r="L3" i="9"/>
  <c r="K3" i="9"/>
  <c r="L5" i="8"/>
  <c r="H5" i="8"/>
  <c r="H32" i="8" l="1"/>
  <c r="A4" i="2" l="1"/>
  <c r="A3" i="2"/>
  <c r="H4" i="3" l="1"/>
  <c r="H19" i="3"/>
  <c r="H20" i="3"/>
  <c r="K20" i="4" l="1"/>
  <c r="L56" i="5"/>
  <c r="K56" i="5"/>
  <c r="M56" i="5"/>
  <c r="P56" i="5"/>
  <c r="T20" i="4" l="1"/>
  <c r="AB20" i="4"/>
  <c r="AJ20" i="4"/>
  <c r="M20" i="4"/>
  <c r="U20" i="4"/>
  <c r="L20" i="4"/>
  <c r="N20" i="4"/>
  <c r="V20" i="4"/>
  <c r="AD20" i="4"/>
  <c r="Q20" i="4"/>
  <c r="S20" i="4"/>
  <c r="AC20" i="4"/>
  <c r="P20" i="4"/>
  <c r="Y20" i="4"/>
  <c r="R20" i="4"/>
  <c r="AA20" i="4"/>
  <c r="W20" i="4"/>
  <c r="O20" i="4"/>
  <c r="AE20" i="4"/>
  <c r="AF20" i="4"/>
  <c r="AG20" i="4"/>
  <c r="Z20" i="4"/>
  <c r="AH20" i="4"/>
  <c r="AI20" i="4"/>
  <c r="X20" i="4"/>
  <c r="E18" i="11" l="1"/>
  <c r="D18" i="11"/>
  <c r="E17" i="11"/>
  <c r="D17" i="11"/>
  <c r="E16" i="11"/>
  <c r="D16" i="11"/>
  <c r="E15" i="11"/>
  <c r="D15" i="11"/>
  <c r="E14" i="11"/>
  <c r="D14" i="11"/>
  <c r="AJ2" i="11"/>
  <c r="AI2" i="11"/>
  <c r="AH2" i="11"/>
  <c r="AG2" i="11"/>
  <c r="AF2" i="11"/>
  <c r="AE2" i="11"/>
  <c r="AD2" i="11"/>
  <c r="AC2" i="11"/>
  <c r="AB2" i="11"/>
  <c r="AA2" i="11"/>
  <c r="Z2" i="11"/>
  <c r="Y2" i="11"/>
  <c r="X2" i="11"/>
  <c r="W2" i="11"/>
  <c r="V2" i="11"/>
  <c r="U2" i="11"/>
  <c r="T2" i="11"/>
  <c r="S2" i="11"/>
  <c r="R2" i="11"/>
  <c r="Q2" i="11"/>
  <c r="P2" i="11"/>
  <c r="O2" i="11"/>
  <c r="N2" i="11"/>
  <c r="M2" i="11"/>
  <c r="L2" i="11"/>
  <c r="K2" i="11"/>
  <c r="E66" i="10"/>
  <c r="D66" i="10"/>
  <c r="E65" i="10"/>
  <c r="D65" i="10"/>
  <c r="E64" i="10"/>
  <c r="D64" i="10"/>
  <c r="E63" i="10"/>
  <c r="D63" i="10"/>
  <c r="E62" i="10"/>
  <c r="D62" i="10"/>
  <c r="AJ2" i="10"/>
  <c r="AI2" i="10"/>
  <c r="AH2" i="10"/>
  <c r="AG2" i="10"/>
  <c r="AF2" i="10"/>
  <c r="AE2" i="10"/>
  <c r="AD2" i="10"/>
  <c r="AC2" i="10"/>
  <c r="AB2" i="10"/>
  <c r="AA2" i="10"/>
  <c r="Z2" i="10"/>
  <c r="Y2" i="10"/>
  <c r="X2" i="10"/>
  <c r="W2" i="10"/>
  <c r="V2" i="10"/>
  <c r="U2" i="10"/>
  <c r="T2" i="10"/>
  <c r="S2" i="10"/>
  <c r="R2" i="10"/>
  <c r="Q2" i="10"/>
  <c r="P2" i="10"/>
  <c r="O2" i="10"/>
  <c r="N2" i="10"/>
  <c r="M2" i="10"/>
  <c r="L2" i="10"/>
  <c r="K2" i="10"/>
  <c r="E36" i="9"/>
  <c r="D36" i="9"/>
  <c r="E35" i="9"/>
  <c r="D35" i="9"/>
  <c r="E34" i="9"/>
  <c r="D34" i="9"/>
  <c r="E33" i="9"/>
  <c r="D33" i="9"/>
  <c r="E32" i="9"/>
  <c r="D32" i="9"/>
  <c r="AJ2" i="9"/>
  <c r="AI2" i="9"/>
  <c r="AH2" i="9"/>
  <c r="AG2" i="9"/>
  <c r="AF2" i="9"/>
  <c r="AE2" i="9"/>
  <c r="AD2" i="9"/>
  <c r="AC2" i="9"/>
  <c r="AB2" i="9"/>
  <c r="AA2" i="9"/>
  <c r="Z2" i="9"/>
  <c r="Y2" i="9"/>
  <c r="X2" i="9"/>
  <c r="W2" i="9"/>
  <c r="V2" i="9"/>
  <c r="U2" i="9"/>
  <c r="T2" i="9"/>
  <c r="S2" i="9"/>
  <c r="R2" i="9"/>
  <c r="Q2" i="9"/>
  <c r="P2" i="9"/>
  <c r="O2" i="9"/>
  <c r="N2" i="9"/>
  <c r="M2" i="9"/>
  <c r="L2" i="9"/>
  <c r="K2" i="9"/>
  <c r="D120" i="8"/>
  <c r="C120" i="8"/>
  <c r="D119" i="8"/>
  <c r="C119" i="8"/>
  <c r="D118" i="8"/>
  <c r="C118" i="8"/>
  <c r="D117" i="8"/>
  <c r="C117" i="8"/>
  <c r="D116" i="8"/>
  <c r="C116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E17" i="6"/>
  <c r="D17" i="6"/>
  <c r="E16" i="6"/>
  <c r="D16" i="6"/>
  <c r="E15" i="6"/>
  <c r="D15" i="6"/>
  <c r="E14" i="6"/>
  <c r="D14" i="6"/>
  <c r="E13" i="6"/>
  <c r="D13" i="6"/>
  <c r="AJ3" i="6"/>
  <c r="AI3" i="6"/>
  <c r="AH3" i="6"/>
  <c r="AG3" i="6"/>
  <c r="AF3" i="6"/>
  <c r="AE3" i="6"/>
  <c r="AD3" i="6"/>
  <c r="AC3" i="6"/>
  <c r="AB3" i="6"/>
  <c r="AA3" i="6"/>
  <c r="Z3" i="6"/>
  <c r="Y3" i="6"/>
  <c r="X3" i="6"/>
  <c r="W3" i="6"/>
  <c r="V3" i="6"/>
  <c r="U3" i="6"/>
  <c r="T3" i="6"/>
  <c r="S3" i="6"/>
  <c r="R3" i="6"/>
  <c r="Q3" i="6"/>
  <c r="P3" i="6"/>
  <c r="O3" i="6"/>
  <c r="N3" i="6"/>
  <c r="M3" i="6"/>
  <c r="L3" i="6"/>
  <c r="K3" i="6"/>
  <c r="AJ2" i="6"/>
  <c r="AI2" i="6"/>
  <c r="AH2" i="6"/>
  <c r="AG2" i="6"/>
  <c r="AF2" i="6"/>
  <c r="AE2" i="6"/>
  <c r="AD2" i="6"/>
  <c r="AC2" i="6"/>
  <c r="AB2" i="6"/>
  <c r="AA2" i="6"/>
  <c r="Z2" i="6"/>
  <c r="Y2" i="6"/>
  <c r="X2" i="6"/>
  <c r="W2" i="6"/>
  <c r="V2" i="6"/>
  <c r="U2" i="6"/>
  <c r="T2" i="6"/>
  <c r="S2" i="6"/>
  <c r="R2" i="6"/>
  <c r="Q2" i="6"/>
  <c r="P2" i="6"/>
  <c r="O2" i="6"/>
  <c r="N2" i="6"/>
  <c r="M2" i="6"/>
  <c r="L2" i="6"/>
  <c r="K2" i="6"/>
  <c r="E66" i="5"/>
  <c r="D66" i="5"/>
  <c r="E65" i="5"/>
  <c r="D65" i="5"/>
  <c r="E64" i="5"/>
  <c r="D64" i="5"/>
  <c r="E63" i="5"/>
  <c r="D63" i="5"/>
  <c r="E62" i="5"/>
  <c r="D6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E37" i="4"/>
  <c r="D37" i="4"/>
  <c r="E36" i="4"/>
  <c r="D36" i="4"/>
  <c r="E35" i="4"/>
  <c r="D35" i="4"/>
  <c r="E34" i="4"/>
  <c r="D34" i="4"/>
  <c r="E33" i="4"/>
  <c r="D33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I106" i="2"/>
  <c r="I105" i="2"/>
  <c r="I104" i="2"/>
  <c r="I103" i="2"/>
  <c r="I102" i="2"/>
  <c r="F26" i="2"/>
  <c r="E26" i="2"/>
  <c r="G24" i="2"/>
  <c r="F24" i="2"/>
  <c r="E24" i="2"/>
  <c r="D9" i="2"/>
  <c r="F8" i="2"/>
  <c r="E8" i="2"/>
  <c r="E33" i="3"/>
  <c r="E37" i="3"/>
  <c r="E36" i="3"/>
  <c r="E35" i="3"/>
  <c r="E34" i="3"/>
  <c r="I29" i="3"/>
  <c r="H29" i="3"/>
  <c r="I25" i="3"/>
  <c r="H25" i="3"/>
  <c r="I4" i="3"/>
  <c r="I3" i="3" s="1"/>
  <c r="AJ8" i="11"/>
  <c r="AF24" i="2" s="1"/>
  <c r="AI8" i="11"/>
  <c r="AE24" i="2" s="1"/>
  <c r="AH8" i="11"/>
  <c r="AD24" i="2" s="1"/>
  <c r="AG8" i="11"/>
  <c r="AC24" i="2" s="1"/>
  <c r="AF8" i="11"/>
  <c r="AB24" i="2" s="1"/>
  <c r="AE8" i="11"/>
  <c r="AA24" i="2" s="1"/>
  <c r="AD8" i="11"/>
  <c r="Z24" i="2" s="1"/>
  <c r="AC8" i="11"/>
  <c r="Y24" i="2" s="1"/>
  <c r="AB8" i="11"/>
  <c r="X24" i="2" s="1"/>
  <c r="AA8" i="11"/>
  <c r="W24" i="2" s="1"/>
  <c r="Z8" i="11"/>
  <c r="V24" i="2" s="1"/>
  <c r="Y8" i="11"/>
  <c r="U24" i="2" s="1"/>
  <c r="X8" i="11"/>
  <c r="T24" i="2" s="1"/>
  <c r="W8" i="11"/>
  <c r="S24" i="2" s="1"/>
  <c r="V8" i="11"/>
  <c r="R24" i="2" s="1"/>
  <c r="U8" i="11"/>
  <c r="Q24" i="2" s="1"/>
  <c r="T8" i="11"/>
  <c r="P24" i="2" s="1"/>
  <c r="S8" i="11"/>
  <c r="O24" i="2" s="1"/>
  <c r="R8" i="11"/>
  <c r="N24" i="2" s="1"/>
  <c r="Q8" i="11"/>
  <c r="M24" i="2" s="1"/>
  <c r="P8" i="11"/>
  <c r="L24" i="2" s="1"/>
  <c r="O8" i="11"/>
  <c r="K24" i="2" s="1"/>
  <c r="N8" i="11"/>
  <c r="J24" i="2" s="1"/>
  <c r="M8" i="11"/>
  <c r="I24" i="2" s="1"/>
  <c r="L8" i="11"/>
  <c r="H24" i="2" s="1"/>
  <c r="D24" i="2"/>
  <c r="AJ58" i="10"/>
  <c r="AI58" i="10"/>
  <c r="AH58" i="10"/>
  <c r="AG58" i="10"/>
  <c r="AF58" i="10"/>
  <c r="AE58" i="10"/>
  <c r="AD58" i="10"/>
  <c r="AC58" i="10"/>
  <c r="AB58" i="10"/>
  <c r="AA58" i="10"/>
  <c r="Z58" i="10"/>
  <c r="Y58" i="10"/>
  <c r="X58" i="10"/>
  <c r="W58" i="10"/>
  <c r="V58" i="10"/>
  <c r="U58" i="10"/>
  <c r="T58" i="10"/>
  <c r="S58" i="10"/>
  <c r="R58" i="10"/>
  <c r="Q58" i="10"/>
  <c r="P58" i="10"/>
  <c r="O58" i="10"/>
  <c r="N58" i="10"/>
  <c r="M58" i="10"/>
  <c r="L58" i="10"/>
  <c r="K58" i="10"/>
  <c r="AJ56" i="10"/>
  <c r="AI56" i="10"/>
  <c r="AH56" i="10"/>
  <c r="AG56" i="10"/>
  <c r="AF56" i="10"/>
  <c r="AE56" i="10"/>
  <c r="AD56" i="10"/>
  <c r="AC56" i="10"/>
  <c r="AB56" i="10"/>
  <c r="AA56" i="10"/>
  <c r="Z56" i="10"/>
  <c r="Y56" i="10"/>
  <c r="X56" i="10"/>
  <c r="W56" i="10"/>
  <c r="V56" i="10"/>
  <c r="U56" i="10"/>
  <c r="T56" i="10"/>
  <c r="S56" i="10"/>
  <c r="R56" i="10"/>
  <c r="Q56" i="10"/>
  <c r="P56" i="10"/>
  <c r="O56" i="10"/>
  <c r="N56" i="10"/>
  <c r="M56" i="10"/>
  <c r="L56" i="10"/>
  <c r="K56" i="10"/>
  <c r="AJ112" i="8"/>
  <c r="AJ34" i="10" s="1"/>
  <c r="AI112" i="8"/>
  <c r="AI34" i="10" s="1"/>
  <c r="AH112" i="8"/>
  <c r="AH34" i="10" s="1"/>
  <c r="AG112" i="8"/>
  <c r="AG34" i="10" s="1"/>
  <c r="AF112" i="8"/>
  <c r="AF34" i="10" s="1"/>
  <c r="AE112" i="8"/>
  <c r="AE34" i="10" s="1"/>
  <c r="AD112" i="8"/>
  <c r="AD34" i="10" s="1"/>
  <c r="AC112" i="8"/>
  <c r="AC34" i="10" s="1"/>
  <c r="AB112" i="8"/>
  <c r="AB34" i="10" s="1"/>
  <c r="AA112" i="8"/>
  <c r="AA34" i="10" s="1"/>
  <c r="Z112" i="8"/>
  <c r="Z34" i="10" s="1"/>
  <c r="Y112" i="8"/>
  <c r="Y34" i="10" s="1"/>
  <c r="X112" i="8"/>
  <c r="X34" i="10" s="1"/>
  <c r="W112" i="8"/>
  <c r="W34" i="10" s="1"/>
  <c r="V112" i="8"/>
  <c r="V34" i="10" s="1"/>
  <c r="U112" i="8"/>
  <c r="U34" i="10" s="1"/>
  <c r="T112" i="8"/>
  <c r="T34" i="10" s="1"/>
  <c r="S112" i="8"/>
  <c r="S34" i="10" s="1"/>
  <c r="R112" i="8"/>
  <c r="R34" i="10" s="1"/>
  <c r="Q112" i="8"/>
  <c r="Q34" i="10" s="1"/>
  <c r="P112" i="8"/>
  <c r="P34" i="10" s="1"/>
  <c r="O112" i="8"/>
  <c r="O34" i="10" s="1"/>
  <c r="N112" i="8"/>
  <c r="N34" i="10" s="1"/>
  <c r="M112" i="8"/>
  <c r="M34" i="10" s="1"/>
  <c r="L112" i="8"/>
  <c r="L34" i="10" s="1"/>
  <c r="K112" i="8"/>
  <c r="K34" i="10" s="1"/>
  <c r="J112" i="8"/>
  <c r="I112" i="8"/>
  <c r="H112" i="8"/>
  <c r="AJ109" i="8"/>
  <c r="AJ33" i="10" s="1"/>
  <c r="AI109" i="8"/>
  <c r="AI33" i="10" s="1"/>
  <c r="AH109" i="8"/>
  <c r="AH33" i="10" s="1"/>
  <c r="AG109" i="8"/>
  <c r="AG33" i="10" s="1"/>
  <c r="AF109" i="8"/>
  <c r="AF33" i="10" s="1"/>
  <c r="AE109" i="8"/>
  <c r="AE33" i="10" s="1"/>
  <c r="AD109" i="8"/>
  <c r="AD33" i="10" s="1"/>
  <c r="AC109" i="8"/>
  <c r="AC33" i="10" s="1"/>
  <c r="AB109" i="8"/>
  <c r="AB33" i="10" s="1"/>
  <c r="AA109" i="8"/>
  <c r="AA33" i="10" s="1"/>
  <c r="Z109" i="8"/>
  <c r="Z33" i="10" s="1"/>
  <c r="Y109" i="8"/>
  <c r="Y33" i="10" s="1"/>
  <c r="X109" i="8"/>
  <c r="X33" i="10" s="1"/>
  <c r="W109" i="8"/>
  <c r="W33" i="10" s="1"/>
  <c r="V109" i="8"/>
  <c r="V33" i="10" s="1"/>
  <c r="U109" i="8"/>
  <c r="U33" i="10" s="1"/>
  <c r="T109" i="8"/>
  <c r="T33" i="10" s="1"/>
  <c r="S109" i="8"/>
  <c r="S33" i="10" s="1"/>
  <c r="R109" i="8"/>
  <c r="R33" i="10" s="1"/>
  <c r="Q109" i="8"/>
  <c r="Q33" i="10" s="1"/>
  <c r="P109" i="8"/>
  <c r="P33" i="10" s="1"/>
  <c r="O109" i="8"/>
  <c r="O33" i="10" s="1"/>
  <c r="N109" i="8"/>
  <c r="N33" i="10" s="1"/>
  <c r="M109" i="8"/>
  <c r="M33" i="10" s="1"/>
  <c r="L109" i="8"/>
  <c r="L33" i="10" s="1"/>
  <c r="K109" i="8"/>
  <c r="K33" i="10" s="1"/>
  <c r="J109" i="8"/>
  <c r="I109" i="8"/>
  <c r="H109" i="8"/>
  <c r="AJ106" i="8"/>
  <c r="AJ32" i="10" s="1"/>
  <c r="AI106" i="8"/>
  <c r="AI32" i="10" s="1"/>
  <c r="AH106" i="8"/>
  <c r="AH32" i="10" s="1"/>
  <c r="AG106" i="8"/>
  <c r="AG32" i="10" s="1"/>
  <c r="AF106" i="8"/>
  <c r="AF32" i="10" s="1"/>
  <c r="AE106" i="8"/>
  <c r="AE32" i="10" s="1"/>
  <c r="AD106" i="8"/>
  <c r="AD32" i="10" s="1"/>
  <c r="AC106" i="8"/>
  <c r="AC32" i="10" s="1"/>
  <c r="AB106" i="8"/>
  <c r="AB32" i="10" s="1"/>
  <c r="AA106" i="8"/>
  <c r="AA32" i="10" s="1"/>
  <c r="Z106" i="8"/>
  <c r="Z32" i="10" s="1"/>
  <c r="Y106" i="8"/>
  <c r="Y32" i="10" s="1"/>
  <c r="X106" i="8"/>
  <c r="X32" i="10" s="1"/>
  <c r="W106" i="8"/>
  <c r="W32" i="10" s="1"/>
  <c r="V106" i="8"/>
  <c r="V32" i="10" s="1"/>
  <c r="U106" i="8"/>
  <c r="U32" i="10" s="1"/>
  <c r="T106" i="8"/>
  <c r="T32" i="10" s="1"/>
  <c r="S106" i="8"/>
  <c r="S32" i="10" s="1"/>
  <c r="R106" i="8"/>
  <c r="R32" i="10" s="1"/>
  <c r="Q106" i="8"/>
  <c r="Q32" i="10" s="1"/>
  <c r="P106" i="8"/>
  <c r="P32" i="10" s="1"/>
  <c r="O106" i="8"/>
  <c r="O32" i="10" s="1"/>
  <c r="N106" i="8"/>
  <c r="N32" i="10" s="1"/>
  <c r="M106" i="8"/>
  <c r="M32" i="10" s="1"/>
  <c r="L106" i="8"/>
  <c r="L32" i="10" s="1"/>
  <c r="K106" i="8"/>
  <c r="K32" i="10" s="1"/>
  <c r="J106" i="8"/>
  <c r="I106" i="8"/>
  <c r="H106" i="8"/>
  <c r="AJ103" i="8"/>
  <c r="AJ31" i="10" s="1"/>
  <c r="AI103" i="8"/>
  <c r="AI31" i="10" s="1"/>
  <c r="AH103" i="8"/>
  <c r="AH31" i="10" s="1"/>
  <c r="AG103" i="8"/>
  <c r="AG31" i="10" s="1"/>
  <c r="AF103" i="8"/>
  <c r="AF31" i="10" s="1"/>
  <c r="AE103" i="8"/>
  <c r="AE31" i="10" s="1"/>
  <c r="AD103" i="8"/>
  <c r="AD31" i="10" s="1"/>
  <c r="AC103" i="8"/>
  <c r="AC31" i="10" s="1"/>
  <c r="AB103" i="8"/>
  <c r="AB31" i="10" s="1"/>
  <c r="AA103" i="8"/>
  <c r="AA31" i="10" s="1"/>
  <c r="Z103" i="8"/>
  <c r="Z31" i="10" s="1"/>
  <c r="Y103" i="8"/>
  <c r="Y31" i="10" s="1"/>
  <c r="X103" i="8"/>
  <c r="X31" i="10" s="1"/>
  <c r="W103" i="8"/>
  <c r="W31" i="10" s="1"/>
  <c r="V103" i="8"/>
  <c r="V31" i="10" s="1"/>
  <c r="U103" i="8"/>
  <c r="U31" i="10" s="1"/>
  <c r="T103" i="8"/>
  <c r="T31" i="10" s="1"/>
  <c r="S103" i="8"/>
  <c r="S31" i="10" s="1"/>
  <c r="R103" i="8"/>
  <c r="R31" i="10" s="1"/>
  <c r="Q103" i="8"/>
  <c r="Q31" i="10" s="1"/>
  <c r="P103" i="8"/>
  <c r="P31" i="10" s="1"/>
  <c r="O103" i="8"/>
  <c r="O31" i="10" s="1"/>
  <c r="N103" i="8"/>
  <c r="N31" i="10" s="1"/>
  <c r="M103" i="8"/>
  <c r="M31" i="10" s="1"/>
  <c r="L103" i="8"/>
  <c r="L31" i="10" s="1"/>
  <c r="K103" i="8"/>
  <c r="K31" i="10" s="1"/>
  <c r="J103" i="8"/>
  <c r="I103" i="8"/>
  <c r="H103" i="8"/>
  <c r="AJ100" i="8"/>
  <c r="AJ30" i="10" s="1"/>
  <c r="AI100" i="8"/>
  <c r="AI30" i="10" s="1"/>
  <c r="AH100" i="8"/>
  <c r="AH30" i="10" s="1"/>
  <c r="AG100" i="8"/>
  <c r="AG30" i="10" s="1"/>
  <c r="AF100" i="8"/>
  <c r="AF30" i="10" s="1"/>
  <c r="AE100" i="8"/>
  <c r="AE30" i="10" s="1"/>
  <c r="AD100" i="8"/>
  <c r="AD30" i="10" s="1"/>
  <c r="AC100" i="8"/>
  <c r="AC30" i="10" s="1"/>
  <c r="AB100" i="8"/>
  <c r="AB30" i="10" s="1"/>
  <c r="AA100" i="8"/>
  <c r="AA30" i="10" s="1"/>
  <c r="Z100" i="8"/>
  <c r="Z30" i="10" s="1"/>
  <c r="Y100" i="8"/>
  <c r="Y30" i="10" s="1"/>
  <c r="X100" i="8"/>
  <c r="X30" i="10" s="1"/>
  <c r="W100" i="8"/>
  <c r="W30" i="10" s="1"/>
  <c r="V100" i="8"/>
  <c r="V30" i="10" s="1"/>
  <c r="U100" i="8"/>
  <c r="U30" i="10" s="1"/>
  <c r="T100" i="8"/>
  <c r="T30" i="10" s="1"/>
  <c r="S100" i="8"/>
  <c r="S30" i="10" s="1"/>
  <c r="R100" i="8"/>
  <c r="R30" i="10" s="1"/>
  <c r="Q100" i="8"/>
  <c r="Q30" i="10" s="1"/>
  <c r="P100" i="8"/>
  <c r="P30" i="10" s="1"/>
  <c r="O100" i="8"/>
  <c r="O30" i="10" s="1"/>
  <c r="N100" i="8"/>
  <c r="N30" i="10" s="1"/>
  <c r="M100" i="8"/>
  <c r="M30" i="10" s="1"/>
  <c r="L100" i="8"/>
  <c r="L30" i="10" s="1"/>
  <c r="K100" i="8"/>
  <c r="K30" i="10" s="1"/>
  <c r="J100" i="8"/>
  <c r="I100" i="8"/>
  <c r="H100" i="8"/>
  <c r="AJ97" i="8"/>
  <c r="AJ28" i="10" s="1"/>
  <c r="AI97" i="8"/>
  <c r="AI28" i="10" s="1"/>
  <c r="AH97" i="8"/>
  <c r="AH28" i="10" s="1"/>
  <c r="AG97" i="8"/>
  <c r="AG28" i="10" s="1"/>
  <c r="AF97" i="8"/>
  <c r="AF28" i="10" s="1"/>
  <c r="AE97" i="8"/>
  <c r="AE28" i="10" s="1"/>
  <c r="AD97" i="8"/>
  <c r="AD28" i="10" s="1"/>
  <c r="AC97" i="8"/>
  <c r="AC28" i="10" s="1"/>
  <c r="AB97" i="8"/>
  <c r="AB28" i="10" s="1"/>
  <c r="AA97" i="8"/>
  <c r="AA28" i="10" s="1"/>
  <c r="Z97" i="8"/>
  <c r="Z28" i="10" s="1"/>
  <c r="Y97" i="8"/>
  <c r="Y28" i="10" s="1"/>
  <c r="X97" i="8"/>
  <c r="X28" i="10" s="1"/>
  <c r="W97" i="8"/>
  <c r="W28" i="10" s="1"/>
  <c r="V97" i="8"/>
  <c r="V28" i="10" s="1"/>
  <c r="U97" i="8"/>
  <c r="U28" i="10" s="1"/>
  <c r="T97" i="8"/>
  <c r="T28" i="10" s="1"/>
  <c r="S97" i="8"/>
  <c r="S28" i="10" s="1"/>
  <c r="R97" i="8"/>
  <c r="R28" i="10" s="1"/>
  <c r="Q97" i="8"/>
  <c r="Q28" i="10" s="1"/>
  <c r="P97" i="8"/>
  <c r="P28" i="10" s="1"/>
  <c r="O97" i="8"/>
  <c r="O28" i="10" s="1"/>
  <c r="N97" i="8"/>
  <c r="N28" i="10" s="1"/>
  <c r="M97" i="8"/>
  <c r="M28" i="10" s="1"/>
  <c r="L97" i="8"/>
  <c r="L28" i="10" s="1"/>
  <c r="K97" i="8"/>
  <c r="K28" i="10" s="1"/>
  <c r="J97" i="8"/>
  <c r="I97" i="8"/>
  <c r="H97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K78" i="8"/>
  <c r="J78" i="8"/>
  <c r="I78" i="8"/>
  <c r="H78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K59" i="8"/>
  <c r="J59" i="8"/>
  <c r="I59" i="8"/>
  <c r="H59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AJ53" i="8"/>
  <c r="AI53" i="8"/>
  <c r="AH53" i="8"/>
  <c r="AH3" i="10" s="1"/>
  <c r="AG53" i="8"/>
  <c r="AF53" i="8"/>
  <c r="AE53" i="8"/>
  <c r="AD53" i="8"/>
  <c r="AC53" i="8"/>
  <c r="AB53" i="8"/>
  <c r="AA53" i="8"/>
  <c r="Z53" i="8"/>
  <c r="Z3" i="10" s="1"/>
  <c r="Y53" i="8"/>
  <c r="X53" i="8"/>
  <c r="W53" i="8"/>
  <c r="V53" i="8"/>
  <c r="U53" i="8"/>
  <c r="T53" i="8"/>
  <c r="S53" i="8"/>
  <c r="R53" i="8"/>
  <c r="R3" i="10" s="1"/>
  <c r="Q53" i="8"/>
  <c r="P53" i="8"/>
  <c r="O53" i="8"/>
  <c r="N53" i="8"/>
  <c r="M53" i="8"/>
  <c r="L53" i="8"/>
  <c r="K53" i="8"/>
  <c r="J53" i="8"/>
  <c r="I53" i="8"/>
  <c r="H53" i="8"/>
  <c r="AJ49" i="8"/>
  <c r="AJ28" i="9" s="1"/>
  <c r="AI49" i="8"/>
  <c r="AI28" i="9" s="1"/>
  <c r="AH49" i="8"/>
  <c r="AH28" i="9" s="1"/>
  <c r="AG49" i="8"/>
  <c r="AG28" i="9" s="1"/>
  <c r="AF49" i="8"/>
  <c r="AF28" i="9" s="1"/>
  <c r="AE49" i="8"/>
  <c r="AE28" i="9" s="1"/>
  <c r="AD49" i="8"/>
  <c r="AD28" i="9" s="1"/>
  <c r="AC49" i="8"/>
  <c r="AC28" i="9" s="1"/>
  <c r="AB49" i="8"/>
  <c r="AB28" i="9" s="1"/>
  <c r="AA49" i="8"/>
  <c r="AA28" i="9" s="1"/>
  <c r="Z49" i="8"/>
  <c r="Z28" i="9" s="1"/>
  <c r="Y49" i="8"/>
  <c r="Y28" i="9" s="1"/>
  <c r="X49" i="8"/>
  <c r="X28" i="9" s="1"/>
  <c r="W49" i="8"/>
  <c r="W28" i="9" s="1"/>
  <c r="V49" i="8"/>
  <c r="V28" i="9" s="1"/>
  <c r="U49" i="8"/>
  <c r="U28" i="9" s="1"/>
  <c r="T49" i="8"/>
  <c r="T28" i="9" s="1"/>
  <c r="S49" i="8"/>
  <c r="S28" i="9" s="1"/>
  <c r="R49" i="8"/>
  <c r="R28" i="9" s="1"/>
  <c r="Q49" i="8"/>
  <c r="Q28" i="9" s="1"/>
  <c r="P49" i="8"/>
  <c r="P28" i="9" s="1"/>
  <c r="O49" i="8"/>
  <c r="O28" i="9" s="1"/>
  <c r="N49" i="8"/>
  <c r="N28" i="9" s="1"/>
  <c r="M49" i="8"/>
  <c r="M28" i="9" s="1"/>
  <c r="L49" i="8"/>
  <c r="L28" i="9" s="1"/>
  <c r="K49" i="8"/>
  <c r="K28" i="9" s="1"/>
  <c r="J49" i="8"/>
  <c r="I49" i="8"/>
  <c r="H49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AJ42" i="8"/>
  <c r="AJ29" i="10" s="1"/>
  <c r="AI42" i="8"/>
  <c r="AI29" i="10" s="1"/>
  <c r="AH42" i="8"/>
  <c r="AH29" i="10" s="1"/>
  <c r="AG42" i="8"/>
  <c r="AG29" i="10" s="1"/>
  <c r="AF42" i="8"/>
  <c r="AF29" i="10" s="1"/>
  <c r="AE42" i="8"/>
  <c r="AE29" i="10" s="1"/>
  <c r="AD42" i="8"/>
  <c r="AD29" i="10" s="1"/>
  <c r="AC42" i="8"/>
  <c r="AC29" i="10" s="1"/>
  <c r="AB42" i="8"/>
  <c r="AA42" i="8"/>
  <c r="AA29" i="10" s="1"/>
  <c r="Z42" i="8"/>
  <c r="Z29" i="10" s="1"/>
  <c r="Y42" i="8"/>
  <c r="Y29" i="10" s="1"/>
  <c r="X42" i="8"/>
  <c r="X29" i="10" s="1"/>
  <c r="W42" i="8"/>
  <c r="W29" i="10" s="1"/>
  <c r="V42" i="8"/>
  <c r="V29" i="10" s="1"/>
  <c r="U42" i="8"/>
  <c r="U29" i="10" s="1"/>
  <c r="T42" i="8"/>
  <c r="T29" i="10" s="1"/>
  <c r="S42" i="8"/>
  <c r="S29" i="10" s="1"/>
  <c r="R42" i="8"/>
  <c r="R29" i="10" s="1"/>
  <c r="Q42" i="8"/>
  <c r="Q29" i="10" s="1"/>
  <c r="P42" i="8"/>
  <c r="O42" i="8"/>
  <c r="O29" i="10" s="1"/>
  <c r="N42" i="8"/>
  <c r="N29" i="10" s="1"/>
  <c r="M42" i="8"/>
  <c r="M29" i="10" s="1"/>
  <c r="L42" i="8"/>
  <c r="L29" i="10" s="1"/>
  <c r="K42" i="8"/>
  <c r="K29" i="10" s="1"/>
  <c r="J42" i="8"/>
  <c r="I42" i="8"/>
  <c r="H42" i="8"/>
  <c r="AJ38" i="8"/>
  <c r="AI38" i="8"/>
  <c r="AI35" i="10" s="1"/>
  <c r="AH38" i="8"/>
  <c r="AG38" i="8"/>
  <c r="AG35" i="10" s="1"/>
  <c r="AF38" i="8"/>
  <c r="AE38" i="8"/>
  <c r="AD38" i="8"/>
  <c r="AC38" i="8"/>
  <c r="AC35" i="10" s="1"/>
  <c r="AB38" i="8"/>
  <c r="AB35" i="10" s="1"/>
  <c r="AA38" i="8"/>
  <c r="AA35" i="10" s="1"/>
  <c r="Z38" i="8"/>
  <c r="Y38" i="8"/>
  <c r="Y35" i="10" s="1"/>
  <c r="X38" i="8"/>
  <c r="X35" i="10" s="1"/>
  <c r="W38" i="8"/>
  <c r="W35" i="10" s="1"/>
  <c r="V38" i="8"/>
  <c r="U38" i="8"/>
  <c r="U35" i="10" s="1"/>
  <c r="T38" i="8"/>
  <c r="S38" i="8"/>
  <c r="S35" i="10" s="1"/>
  <c r="R38" i="8"/>
  <c r="Q38" i="8"/>
  <c r="Q35" i="10" s="1"/>
  <c r="P38" i="8"/>
  <c r="P35" i="10" s="1"/>
  <c r="O38" i="8"/>
  <c r="O35" i="10" s="1"/>
  <c r="N38" i="8"/>
  <c r="M38" i="8"/>
  <c r="M35" i="10" s="1"/>
  <c r="L38" i="8"/>
  <c r="L35" i="10" s="1"/>
  <c r="K38" i="8"/>
  <c r="K35" i="10" s="1"/>
  <c r="J38" i="8"/>
  <c r="I38" i="8"/>
  <c r="H38" i="8"/>
  <c r="B37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K5" i="8"/>
  <c r="J5" i="8"/>
  <c r="I5" i="8"/>
  <c r="B5" i="8"/>
  <c r="B13" i="8" s="1"/>
  <c r="B16" i="8" s="1"/>
  <c r="B19" i="8" s="1"/>
  <c r="B22" i="8" s="1"/>
  <c r="B23" i="8" s="1"/>
  <c r="B26" i="8" s="1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AJ58" i="5"/>
  <c r="AI58" i="5"/>
  <c r="AH58" i="5"/>
  <c r="AG58" i="5"/>
  <c r="AF58" i="5"/>
  <c r="AE58" i="5"/>
  <c r="AD58" i="5"/>
  <c r="AC58" i="5"/>
  <c r="AB58" i="5"/>
  <c r="AA58" i="5"/>
  <c r="Z58" i="5"/>
  <c r="Y58" i="5"/>
  <c r="X58" i="5"/>
  <c r="W58" i="5"/>
  <c r="V58" i="5"/>
  <c r="U58" i="5"/>
  <c r="T58" i="5"/>
  <c r="S58" i="5"/>
  <c r="R58" i="5"/>
  <c r="Q58" i="5"/>
  <c r="P58" i="5"/>
  <c r="O58" i="5"/>
  <c r="N58" i="5"/>
  <c r="M58" i="5"/>
  <c r="L58" i="5"/>
  <c r="K58" i="5"/>
  <c r="AJ56" i="5"/>
  <c r="AI56" i="5"/>
  <c r="AH56" i="5"/>
  <c r="AG56" i="5"/>
  <c r="AF56" i="5"/>
  <c r="AE56" i="5"/>
  <c r="AD56" i="5"/>
  <c r="AC56" i="5"/>
  <c r="AB56" i="5"/>
  <c r="AA56" i="5"/>
  <c r="Z56" i="5"/>
  <c r="Y56" i="5"/>
  <c r="X56" i="5"/>
  <c r="W56" i="5"/>
  <c r="V56" i="5"/>
  <c r="U56" i="5"/>
  <c r="T56" i="5"/>
  <c r="S56" i="5"/>
  <c r="R56" i="5"/>
  <c r="Q56" i="5"/>
  <c r="O56" i="5"/>
  <c r="N56" i="5"/>
  <c r="AJ36" i="5"/>
  <c r="AF16" i="2" s="1"/>
  <c r="AI36" i="5"/>
  <c r="AE16" i="2" s="1"/>
  <c r="AH36" i="5"/>
  <c r="AD16" i="2" s="1"/>
  <c r="AG36" i="5"/>
  <c r="AC16" i="2" s="1"/>
  <c r="AF36" i="5"/>
  <c r="AB16" i="2" s="1"/>
  <c r="AE36" i="5"/>
  <c r="AA16" i="2" s="1"/>
  <c r="AD36" i="5"/>
  <c r="Z16" i="2" s="1"/>
  <c r="AC36" i="5"/>
  <c r="Y16" i="2" s="1"/>
  <c r="AB36" i="5"/>
  <c r="X16" i="2" s="1"/>
  <c r="AA36" i="5"/>
  <c r="W16" i="2" s="1"/>
  <c r="Z36" i="5"/>
  <c r="V16" i="2" s="1"/>
  <c r="Y36" i="5"/>
  <c r="U16" i="2" s="1"/>
  <c r="X36" i="5"/>
  <c r="T16" i="2" s="1"/>
  <c r="W36" i="5"/>
  <c r="S16" i="2" s="1"/>
  <c r="V36" i="5"/>
  <c r="R16" i="2" s="1"/>
  <c r="U36" i="5"/>
  <c r="Q16" i="2" s="1"/>
  <c r="T36" i="5"/>
  <c r="P16" i="2" s="1"/>
  <c r="S36" i="5"/>
  <c r="O16" i="2" s="1"/>
  <c r="R36" i="5"/>
  <c r="N16" i="2" s="1"/>
  <c r="Q36" i="5"/>
  <c r="M16" i="2" s="1"/>
  <c r="P36" i="5"/>
  <c r="L16" i="2" s="1"/>
  <c r="O36" i="5"/>
  <c r="K16" i="2" s="1"/>
  <c r="N36" i="5"/>
  <c r="J16" i="2" s="1"/>
  <c r="M36" i="5"/>
  <c r="I16" i="2" s="1"/>
  <c r="H16" i="2"/>
  <c r="K36" i="5"/>
  <c r="G16" i="2" s="1"/>
  <c r="F16" i="2"/>
  <c r="E16" i="2"/>
  <c r="D16" i="2"/>
  <c r="AJ10" i="5"/>
  <c r="AI10" i="5"/>
  <c r="AH10" i="5"/>
  <c r="AG10" i="5"/>
  <c r="AC10" i="2" s="1"/>
  <c r="AF10" i="5"/>
  <c r="AE10" i="5"/>
  <c r="AE20" i="5" s="1"/>
  <c r="AD10" i="5"/>
  <c r="AC10" i="5"/>
  <c r="Y10" i="2" s="1"/>
  <c r="AB10" i="5"/>
  <c r="X10" i="2" s="1"/>
  <c r="AA10" i="5"/>
  <c r="AA20" i="5" s="1"/>
  <c r="Z10" i="5"/>
  <c r="Y10" i="5"/>
  <c r="X10" i="5"/>
  <c r="W10" i="5"/>
  <c r="W20" i="5" s="1"/>
  <c r="V10" i="5"/>
  <c r="U10" i="5"/>
  <c r="Q10" i="2" s="1"/>
  <c r="T10" i="5"/>
  <c r="S10" i="5"/>
  <c r="S20" i="5" s="1"/>
  <c r="R10" i="5"/>
  <c r="Q10" i="5"/>
  <c r="P10" i="5"/>
  <c r="O10" i="5"/>
  <c r="O20" i="5" s="1"/>
  <c r="N10" i="5"/>
  <c r="M10" i="5"/>
  <c r="I10" i="2" s="1"/>
  <c r="L10" i="5"/>
  <c r="L20" i="5" s="1"/>
  <c r="K10" i="5"/>
  <c r="AJ9" i="5"/>
  <c r="AI9" i="5"/>
  <c r="AH9" i="5"/>
  <c r="AD12" i="2" s="1"/>
  <c r="AG9" i="5"/>
  <c r="AF9" i="5"/>
  <c r="AE9" i="5"/>
  <c r="AE13" i="5" s="1"/>
  <c r="AD9" i="5"/>
  <c r="Z12" i="2" s="1"/>
  <c r="AC9" i="5"/>
  <c r="Y12" i="2" s="1"/>
  <c r="AB9" i="5"/>
  <c r="AA9" i="5"/>
  <c r="AA13" i="5" s="1"/>
  <c r="Z9" i="5"/>
  <c r="V12" i="2" s="1"/>
  <c r="Y9" i="5"/>
  <c r="X9" i="5"/>
  <c r="W9" i="5"/>
  <c r="W13" i="5" s="1"/>
  <c r="V9" i="5"/>
  <c r="R12" i="2" s="1"/>
  <c r="U9" i="5"/>
  <c r="T9" i="5"/>
  <c r="S9" i="5"/>
  <c r="R9" i="5"/>
  <c r="N12" i="2" s="1"/>
  <c r="Q9" i="5"/>
  <c r="P9" i="5"/>
  <c r="O9" i="5"/>
  <c r="O13" i="5" s="1"/>
  <c r="N9" i="5"/>
  <c r="J12" i="2" s="1"/>
  <c r="M9" i="5"/>
  <c r="I12" i="2" s="1"/>
  <c r="L9" i="5"/>
  <c r="L13" i="5" s="1"/>
  <c r="K9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AJ23" i="4"/>
  <c r="AJ21" i="4" s="1"/>
  <c r="AI23" i="4"/>
  <c r="AI21" i="4" s="1"/>
  <c r="AH23" i="4"/>
  <c r="AH21" i="4" s="1"/>
  <c r="AG23" i="4"/>
  <c r="AG21" i="4" s="1"/>
  <c r="AF23" i="4"/>
  <c r="AF21" i="4" s="1"/>
  <c r="AE23" i="4"/>
  <c r="AE21" i="4" s="1"/>
  <c r="AD23" i="4"/>
  <c r="AD21" i="4" s="1"/>
  <c r="AC23" i="4"/>
  <c r="AC21" i="4" s="1"/>
  <c r="AB23" i="4"/>
  <c r="AB21" i="4" s="1"/>
  <c r="AA23" i="4"/>
  <c r="AA21" i="4" s="1"/>
  <c r="Z23" i="4"/>
  <c r="Z21" i="4" s="1"/>
  <c r="Y23" i="4"/>
  <c r="Y21" i="4" s="1"/>
  <c r="X23" i="4"/>
  <c r="X21" i="4" s="1"/>
  <c r="W23" i="4"/>
  <c r="W21" i="4" s="1"/>
  <c r="V23" i="4"/>
  <c r="V21" i="4" s="1"/>
  <c r="U23" i="4"/>
  <c r="U21" i="4" s="1"/>
  <c r="T23" i="4"/>
  <c r="T21" i="4" s="1"/>
  <c r="S23" i="4"/>
  <c r="S21" i="4" s="1"/>
  <c r="R23" i="4"/>
  <c r="R21" i="4" s="1"/>
  <c r="Q23" i="4"/>
  <c r="Q21" i="4" s="1"/>
  <c r="P23" i="4"/>
  <c r="P21" i="4" s="1"/>
  <c r="O23" i="4"/>
  <c r="O21" i="4" s="1"/>
  <c r="N23" i="4"/>
  <c r="N21" i="4" s="1"/>
  <c r="M23" i="4"/>
  <c r="M21" i="4" s="1"/>
  <c r="L23" i="4"/>
  <c r="L21" i="4" s="1"/>
  <c r="L21" i="9" s="1"/>
  <c r="K23" i="4"/>
  <c r="K21" i="4" s="1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AJ7" i="4"/>
  <c r="AI7" i="4"/>
  <c r="AI8" i="9" s="1"/>
  <c r="AH7" i="4"/>
  <c r="AG7" i="4"/>
  <c r="AF7" i="4"/>
  <c r="AE7" i="4"/>
  <c r="AD7" i="4"/>
  <c r="AC7" i="4"/>
  <c r="AB7" i="4"/>
  <c r="AA7" i="4"/>
  <c r="AA8" i="9" s="1"/>
  <c r="Z7" i="4"/>
  <c r="Y7" i="4"/>
  <c r="X7" i="4"/>
  <c r="W7" i="4"/>
  <c r="V7" i="4"/>
  <c r="U7" i="4"/>
  <c r="T7" i="4"/>
  <c r="S7" i="4"/>
  <c r="S8" i="9" s="1"/>
  <c r="R7" i="4"/>
  <c r="Q7" i="4"/>
  <c r="P7" i="4"/>
  <c r="O7" i="4"/>
  <c r="N7" i="4"/>
  <c r="M7" i="4"/>
  <c r="L7" i="4"/>
  <c r="K7" i="4"/>
  <c r="K8" i="9" s="1"/>
  <c r="AJ4" i="4"/>
  <c r="AI4" i="4"/>
  <c r="AI4" i="9" s="1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S4" i="9" s="1"/>
  <c r="R4" i="4"/>
  <c r="Q4" i="4"/>
  <c r="P4" i="4"/>
  <c r="O4" i="4"/>
  <c r="N4" i="4"/>
  <c r="M4" i="4"/>
  <c r="L4" i="4"/>
  <c r="K4" i="4"/>
  <c r="AA65" i="2"/>
  <c r="Z65" i="2"/>
  <c r="Y65" i="2"/>
  <c r="X65" i="2"/>
  <c r="W65" i="2"/>
  <c r="V65" i="2"/>
  <c r="U65" i="2"/>
  <c r="T65" i="2"/>
  <c r="S65" i="2"/>
  <c r="R65" i="2"/>
  <c r="Q65" i="2"/>
  <c r="P65" i="2"/>
  <c r="O65" i="2"/>
  <c r="N65" i="2"/>
  <c r="M65" i="2"/>
  <c r="L65" i="2"/>
  <c r="K65" i="2"/>
  <c r="J65" i="2"/>
  <c r="I65" i="2"/>
  <c r="H65" i="2"/>
  <c r="G65" i="2"/>
  <c r="F65" i="2"/>
  <c r="E65" i="2"/>
  <c r="D65" i="2"/>
  <c r="C65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F12" i="1"/>
  <c r="E12" i="1"/>
  <c r="AE8" i="9" l="1"/>
  <c r="O8" i="9"/>
  <c r="W8" i="9"/>
  <c r="K3" i="10"/>
  <c r="K7" i="10" s="1"/>
  <c r="S3" i="10"/>
  <c r="S7" i="10" s="1"/>
  <c r="AA3" i="10"/>
  <c r="AI3" i="10"/>
  <c r="AI7" i="10" s="1"/>
  <c r="V4" i="10"/>
  <c r="V8" i="10" s="1"/>
  <c r="Y5" i="10"/>
  <c r="Y9" i="10" s="1"/>
  <c r="U13" i="2" s="1"/>
  <c r="L6" i="10"/>
  <c r="L10" i="10" s="1"/>
  <c r="L20" i="10" s="1"/>
  <c r="AB6" i="10"/>
  <c r="AB10" i="10" s="1"/>
  <c r="AB20" i="10" s="1"/>
  <c r="N8" i="9"/>
  <c r="V8" i="9"/>
  <c r="AD8" i="9"/>
  <c r="G14" i="2"/>
  <c r="O14" i="2"/>
  <c r="W14" i="2"/>
  <c r="AE14" i="2"/>
  <c r="N3" i="10"/>
  <c r="N7" i="10" s="1"/>
  <c r="V3" i="10"/>
  <c r="V7" i="10" s="1"/>
  <c r="AD3" i="10"/>
  <c r="R8" i="9"/>
  <c r="Z8" i="9"/>
  <c r="AH8" i="9"/>
  <c r="O4" i="9"/>
  <c r="AE4" i="9"/>
  <c r="L4" i="8"/>
  <c r="W3" i="10"/>
  <c r="W7" i="10" s="1"/>
  <c r="R4" i="10"/>
  <c r="U5" i="10"/>
  <c r="U9" i="10" s="1"/>
  <c r="Q13" i="2" s="1"/>
  <c r="X6" i="10"/>
  <c r="X10" i="10" s="1"/>
  <c r="T11" i="2" s="1"/>
  <c r="K14" i="2"/>
  <c r="S14" i="2"/>
  <c r="AE12" i="5"/>
  <c r="Q3" i="10"/>
  <c r="Q7" i="10" s="1"/>
  <c r="Y3" i="10"/>
  <c r="Y7" i="10" s="1"/>
  <c r="AG3" i="10"/>
  <c r="AG7" i="10" s="1"/>
  <c r="L4" i="10"/>
  <c r="L8" i="10" s="1"/>
  <c r="AB4" i="10"/>
  <c r="AB8" i="10" s="1"/>
  <c r="O5" i="10"/>
  <c r="O9" i="10" s="1"/>
  <c r="K13" i="2" s="1"/>
  <c r="W5" i="10"/>
  <c r="W9" i="10" s="1"/>
  <c r="S13" i="2" s="1"/>
  <c r="AE5" i="10"/>
  <c r="AE9" i="10" s="1"/>
  <c r="AA13" i="2" s="1"/>
  <c r="R6" i="10"/>
  <c r="R10" i="10" s="1"/>
  <c r="N11" i="2" s="1"/>
  <c r="Z6" i="10"/>
  <c r="Z10" i="10" s="1"/>
  <c r="Z20" i="10" s="1"/>
  <c r="AH6" i="10"/>
  <c r="AH10" i="10" s="1"/>
  <c r="AF14" i="2"/>
  <c r="H37" i="8"/>
  <c r="T37" i="8"/>
  <c r="AF37" i="8"/>
  <c r="AJ37" i="8"/>
  <c r="AD45" i="8"/>
  <c r="M3" i="10"/>
  <c r="M7" i="10" s="1"/>
  <c r="U3" i="10"/>
  <c r="U7" i="10" s="1"/>
  <c r="AC3" i="10"/>
  <c r="AC7" i="10" s="1"/>
  <c r="P4" i="10"/>
  <c r="P8" i="10" s="1"/>
  <c r="X4" i="10"/>
  <c r="X8" i="10" s="1"/>
  <c r="AF4" i="10"/>
  <c r="AF8" i="10" s="1"/>
  <c r="K5" i="10"/>
  <c r="K9" i="10" s="1"/>
  <c r="G13" i="2" s="1"/>
  <c r="S5" i="10"/>
  <c r="S9" i="10" s="1"/>
  <c r="O13" i="2" s="1"/>
  <c r="AA5" i="10"/>
  <c r="AA9" i="10" s="1"/>
  <c r="W13" i="2" s="1"/>
  <c r="AI5" i="10"/>
  <c r="AI9" i="10" s="1"/>
  <c r="AE13" i="2" s="1"/>
  <c r="N6" i="10"/>
  <c r="N10" i="10" s="1"/>
  <c r="J11" i="2" s="1"/>
  <c r="V6" i="10"/>
  <c r="V10" i="10" s="1"/>
  <c r="V20" i="10" s="1"/>
  <c r="AD6" i="10"/>
  <c r="AD10" i="10" s="1"/>
  <c r="AD20" i="10" s="1"/>
  <c r="V18" i="2"/>
  <c r="AB52" i="8"/>
  <c r="Q17" i="9"/>
  <c r="U17" i="9"/>
  <c r="AC17" i="9"/>
  <c r="AG17" i="9"/>
  <c r="M27" i="9"/>
  <c r="Q27" i="9"/>
  <c r="U27" i="9"/>
  <c r="Y27" i="9"/>
  <c r="AC27" i="9"/>
  <c r="AG27" i="9"/>
  <c r="N17" i="9"/>
  <c r="Z17" i="9"/>
  <c r="AD17" i="9"/>
  <c r="Y22" i="8"/>
  <c r="Y13" i="9" s="1"/>
  <c r="M17" i="9"/>
  <c r="Y17" i="9"/>
  <c r="N4" i="9"/>
  <c r="AD4" i="9"/>
  <c r="M8" i="9"/>
  <c r="Q8" i="9"/>
  <c r="U8" i="9"/>
  <c r="Y8" i="9"/>
  <c r="AC8" i="9"/>
  <c r="AG8" i="9"/>
  <c r="N22" i="8"/>
  <c r="N13" i="9" s="1"/>
  <c r="R22" i="8"/>
  <c r="R13" i="9" s="1"/>
  <c r="AD22" i="8"/>
  <c r="AD13" i="9" s="1"/>
  <c r="AH22" i="8"/>
  <c r="AH13" i="9" s="1"/>
  <c r="N37" i="8"/>
  <c r="Z37" i="8"/>
  <c r="AD37" i="8"/>
  <c r="L3" i="10"/>
  <c r="L7" i="10" s="1"/>
  <c r="P3" i="10"/>
  <c r="P7" i="10" s="1"/>
  <c r="T3" i="10"/>
  <c r="X3" i="10"/>
  <c r="X7" i="10" s="1"/>
  <c r="AB3" i="10"/>
  <c r="AB7" i="10" s="1"/>
  <c r="AF3" i="10"/>
  <c r="AF7" i="10" s="1"/>
  <c r="AJ3" i="10"/>
  <c r="AJ7" i="10" s="1"/>
  <c r="K4" i="10"/>
  <c r="K8" i="10" s="1"/>
  <c r="O4" i="10"/>
  <c r="O8" i="10" s="1"/>
  <c r="S4" i="10"/>
  <c r="S8" i="10" s="1"/>
  <c r="W4" i="10"/>
  <c r="W8" i="10" s="1"/>
  <c r="AA4" i="10"/>
  <c r="AE4" i="10"/>
  <c r="AE8" i="10" s="1"/>
  <c r="AI4" i="10"/>
  <c r="AI8" i="10" s="1"/>
  <c r="N5" i="10"/>
  <c r="N9" i="10" s="1"/>
  <c r="J13" i="2" s="1"/>
  <c r="R5" i="10"/>
  <c r="R9" i="10" s="1"/>
  <c r="N13" i="2" s="1"/>
  <c r="V5" i="10"/>
  <c r="V9" i="10" s="1"/>
  <c r="R13" i="2" s="1"/>
  <c r="Z5" i="10"/>
  <c r="Z9" i="10" s="1"/>
  <c r="V13" i="2" s="1"/>
  <c r="AD5" i="10"/>
  <c r="AD9" i="10" s="1"/>
  <c r="Z13" i="2" s="1"/>
  <c r="AH5" i="10"/>
  <c r="AH9" i="10" s="1"/>
  <c r="M6" i="10"/>
  <c r="M10" i="10" s="1"/>
  <c r="Q6" i="10"/>
  <c r="Q10" i="10" s="1"/>
  <c r="Q20" i="10" s="1"/>
  <c r="U6" i="10"/>
  <c r="U10" i="10" s="1"/>
  <c r="U20" i="10" s="1"/>
  <c r="Y6" i="10"/>
  <c r="Y10" i="10" s="1"/>
  <c r="Y20" i="10" s="1"/>
  <c r="AC6" i="10"/>
  <c r="AC10" i="10" s="1"/>
  <c r="AC20" i="10" s="1"/>
  <c r="AG6" i="10"/>
  <c r="AG10" i="10" s="1"/>
  <c r="K4" i="8"/>
  <c r="O4" i="8"/>
  <c r="S4" i="8"/>
  <c r="W4" i="8"/>
  <c r="AA4" i="8"/>
  <c r="AE4" i="8"/>
  <c r="AI4" i="8"/>
  <c r="S27" i="5"/>
  <c r="P14" i="2"/>
  <c r="AB14" i="2"/>
  <c r="O10" i="2"/>
  <c r="F14" i="2"/>
  <c r="F12" i="2"/>
  <c r="N13" i="5"/>
  <c r="M20" i="5"/>
  <c r="AG20" i="5"/>
  <c r="W12" i="2"/>
  <c r="O17" i="9"/>
  <c r="S17" i="9"/>
  <c r="W17" i="9"/>
  <c r="AA17" i="9"/>
  <c r="AE17" i="9"/>
  <c r="AI17" i="9"/>
  <c r="M4" i="9"/>
  <c r="Q4" i="9"/>
  <c r="AC4" i="9"/>
  <c r="AG4" i="9"/>
  <c r="Q27" i="5"/>
  <c r="M12" i="2"/>
  <c r="D10" i="2"/>
  <c r="T20" i="5"/>
  <c r="P10" i="2"/>
  <c r="X20" i="5"/>
  <c r="T10" i="2"/>
  <c r="AJ20" i="5"/>
  <c r="AF10" i="2"/>
  <c r="D18" i="2"/>
  <c r="D14" i="2"/>
  <c r="L18" i="2"/>
  <c r="L14" i="2"/>
  <c r="T18" i="2"/>
  <c r="T14" i="2"/>
  <c r="X18" i="2"/>
  <c r="X14" i="2"/>
  <c r="E10" i="2"/>
  <c r="Q20" i="5"/>
  <c r="M10" i="2"/>
  <c r="Y20" i="5"/>
  <c r="U10" i="2"/>
  <c r="AC13" i="5"/>
  <c r="U20" i="5"/>
  <c r="M27" i="5"/>
  <c r="R4" i="9"/>
  <c r="V4" i="9"/>
  <c r="AH4" i="9"/>
  <c r="H4" i="8"/>
  <c r="P4" i="8"/>
  <c r="T4" i="8"/>
  <c r="X4" i="8"/>
  <c r="AB4" i="8"/>
  <c r="AF4" i="8"/>
  <c r="AJ4" i="8"/>
  <c r="I22" i="8"/>
  <c r="M22" i="8"/>
  <c r="M13" i="9" s="1"/>
  <c r="Q22" i="8"/>
  <c r="Q13" i="9" s="1"/>
  <c r="U22" i="8"/>
  <c r="U13" i="9" s="1"/>
  <c r="AC22" i="8"/>
  <c r="AC13" i="9" s="1"/>
  <c r="AG22" i="8"/>
  <c r="AG13" i="9" s="1"/>
  <c r="L17" i="9"/>
  <c r="P17" i="9"/>
  <c r="T17" i="9"/>
  <c r="X17" i="9"/>
  <c r="AB17" i="9"/>
  <c r="AF17" i="9"/>
  <c r="AJ17" i="9"/>
  <c r="N27" i="9"/>
  <c r="R27" i="9"/>
  <c r="V27" i="9"/>
  <c r="Z27" i="9"/>
  <c r="AD27" i="9"/>
  <c r="AH27" i="9"/>
  <c r="O3" i="10"/>
  <c r="O7" i="10" s="1"/>
  <c r="AE3" i="10"/>
  <c r="AE7" i="10" s="1"/>
  <c r="N4" i="10"/>
  <c r="N8" i="10" s="1"/>
  <c r="Z4" i="10"/>
  <c r="Z8" i="10" s="1"/>
  <c r="AD4" i="10"/>
  <c r="AD8" i="10" s="1"/>
  <c r="AH4" i="10"/>
  <c r="M5" i="10"/>
  <c r="M9" i="10" s="1"/>
  <c r="Q5" i="10"/>
  <c r="Q9" i="10" s="1"/>
  <c r="AC5" i="10"/>
  <c r="AC9" i="10" s="1"/>
  <c r="AG5" i="10"/>
  <c r="AG9" i="10" s="1"/>
  <c r="P6" i="10"/>
  <c r="P10" i="10" s="1"/>
  <c r="T6" i="10"/>
  <c r="T10" i="10" s="1"/>
  <c r="T20" i="10" s="1"/>
  <c r="AF6" i="10"/>
  <c r="AF10" i="10" s="1"/>
  <c r="AJ6" i="10"/>
  <c r="AJ10" i="10" s="1"/>
  <c r="AJ20" i="10" s="1"/>
  <c r="Z7" i="10"/>
  <c r="S10" i="2"/>
  <c r="K12" i="2"/>
  <c r="AA12" i="2"/>
  <c r="AB18" i="2"/>
  <c r="N35" i="10"/>
  <c r="N36" i="10" s="1"/>
  <c r="J17" i="2" s="1"/>
  <c r="U27" i="5"/>
  <c r="Q12" i="2"/>
  <c r="Y27" i="5"/>
  <c r="U12" i="2"/>
  <c r="AG27" i="5"/>
  <c r="AC12" i="2"/>
  <c r="P20" i="5"/>
  <c r="L10" i="2"/>
  <c r="AF20" i="5"/>
  <c r="AB10" i="2"/>
  <c r="L8" i="9"/>
  <c r="P8" i="9"/>
  <c r="T8" i="9"/>
  <c r="X8" i="9"/>
  <c r="AB8" i="9"/>
  <c r="AF8" i="9"/>
  <c r="AJ8" i="9"/>
  <c r="E14" i="2"/>
  <c r="M12" i="5"/>
  <c r="I14" i="2"/>
  <c r="Q12" i="5"/>
  <c r="M14" i="2"/>
  <c r="U12" i="5"/>
  <c r="Q14" i="2"/>
  <c r="Y12" i="5"/>
  <c r="U14" i="2"/>
  <c r="AC12" i="5"/>
  <c r="Y14" i="2"/>
  <c r="AG12" i="5"/>
  <c r="AC14" i="2"/>
  <c r="T12" i="5"/>
  <c r="AJ12" i="5"/>
  <c r="K13" i="5"/>
  <c r="G12" i="2"/>
  <c r="AI27" i="5"/>
  <c r="AE12" i="2"/>
  <c r="N20" i="5"/>
  <c r="J10" i="2"/>
  <c r="R20" i="5"/>
  <c r="N10" i="2"/>
  <c r="V20" i="5"/>
  <c r="R10" i="2"/>
  <c r="Z20" i="5"/>
  <c r="V10" i="2"/>
  <c r="AD20" i="5"/>
  <c r="Z10" i="2"/>
  <c r="AH20" i="5"/>
  <c r="AD10" i="2"/>
  <c r="AD13" i="5"/>
  <c r="AB20" i="5"/>
  <c r="AC27" i="5"/>
  <c r="I4" i="8"/>
  <c r="Q4" i="8"/>
  <c r="U4" i="8"/>
  <c r="Y4" i="8"/>
  <c r="AC4" i="8"/>
  <c r="AG4" i="8"/>
  <c r="K27" i="9"/>
  <c r="O27" i="9"/>
  <c r="S27" i="9"/>
  <c r="W27" i="9"/>
  <c r="AA27" i="9"/>
  <c r="AE27" i="9"/>
  <c r="AI27" i="9"/>
  <c r="J45" i="8"/>
  <c r="F10" i="2"/>
  <c r="W10" i="2"/>
  <c r="O12" i="2"/>
  <c r="G18" i="2"/>
  <c r="K18" i="2"/>
  <c r="O18" i="2"/>
  <c r="S18" i="2"/>
  <c r="W18" i="2"/>
  <c r="AA18" i="2"/>
  <c r="AE18" i="2"/>
  <c r="E12" i="2"/>
  <c r="K17" i="9"/>
  <c r="K21" i="9"/>
  <c r="F18" i="2"/>
  <c r="J14" i="2"/>
  <c r="J18" i="2"/>
  <c r="N18" i="2"/>
  <c r="N14" i="2"/>
  <c r="R14" i="2"/>
  <c r="R18" i="2"/>
  <c r="Z12" i="5"/>
  <c r="V14" i="2"/>
  <c r="Z18" i="2"/>
  <c r="Z14" i="2"/>
  <c r="AD14" i="2"/>
  <c r="D12" i="2"/>
  <c r="P13" i="5"/>
  <c r="L12" i="2"/>
  <c r="T13" i="5"/>
  <c r="P12" i="2"/>
  <c r="X13" i="5"/>
  <c r="T12" i="2"/>
  <c r="AB13" i="5"/>
  <c r="X12" i="2"/>
  <c r="AF13" i="5"/>
  <c r="AB12" i="2"/>
  <c r="AJ13" i="5"/>
  <c r="AF12" i="2"/>
  <c r="K20" i="5"/>
  <c r="G10" i="2"/>
  <c r="AI20" i="5"/>
  <c r="AE10" i="2"/>
  <c r="M13" i="5"/>
  <c r="AH13" i="5"/>
  <c r="AC20" i="5"/>
  <c r="L4" i="9"/>
  <c r="P4" i="9"/>
  <c r="T4" i="9"/>
  <c r="X4" i="9"/>
  <c r="AB4" i="9"/>
  <c r="AF4" i="9"/>
  <c r="AJ4" i="9"/>
  <c r="J4" i="8"/>
  <c r="N4" i="8"/>
  <c r="R4" i="8"/>
  <c r="V4" i="8"/>
  <c r="Z4" i="8"/>
  <c r="AD4" i="8"/>
  <c r="AH4" i="8"/>
  <c r="H22" i="8"/>
  <c r="L22" i="8"/>
  <c r="L13" i="9" s="1"/>
  <c r="P22" i="8"/>
  <c r="P13" i="9" s="1"/>
  <c r="T22" i="8"/>
  <c r="T13" i="9" s="1"/>
  <c r="X22" i="8"/>
  <c r="X13" i="9" s="1"/>
  <c r="AB22" i="8"/>
  <c r="AB13" i="9" s="1"/>
  <c r="AF22" i="8"/>
  <c r="AF13" i="9" s="1"/>
  <c r="AJ22" i="8"/>
  <c r="AJ13" i="9" s="1"/>
  <c r="R17" i="9"/>
  <c r="V17" i="9"/>
  <c r="AH17" i="9"/>
  <c r="O37" i="8"/>
  <c r="L27" i="9"/>
  <c r="L4" i="11" s="1"/>
  <c r="P27" i="9"/>
  <c r="T27" i="9"/>
  <c r="X27" i="9"/>
  <c r="AB27" i="9"/>
  <c r="AF27" i="9"/>
  <c r="AJ27" i="9"/>
  <c r="K10" i="2"/>
  <c r="AA10" i="2"/>
  <c r="S12" i="2"/>
  <c r="AA14" i="2"/>
  <c r="P18" i="2"/>
  <c r="AF18" i="2"/>
  <c r="T4" i="10"/>
  <c r="T8" i="10" s="1"/>
  <c r="AJ4" i="10"/>
  <c r="AJ8" i="10" s="1"/>
  <c r="E18" i="2"/>
  <c r="I18" i="2"/>
  <c r="M18" i="2"/>
  <c r="Q18" i="2"/>
  <c r="U18" i="2"/>
  <c r="Y18" i="2"/>
  <c r="AC18" i="2"/>
  <c r="M4" i="10"/>
  <c r="M8" i="10" s="1"/>
  <c r="Q4" i="10"/>
  <c r="Q8" i="10" s="1"/>
  <c r="U4" i="10"/>
  <c r="U8" i="10" s="1"/>
  <c r="Y4" i="10"/>
  <c r="Y8" i="10" s="1"/>
  <c r="AC4" i="10"/>
  <c r="AC8" i="10" s="1"/>
  <c r="AG4" i="10"/>
  <c r="D13" i="2"/>
  <c r="L5" i="10"/>
  <c r="L9" i="10" s="1"/>
  <c r="H13" i="2" s="1"/>
  <c r="P5" i="10"/>
  <c r="P9" i="10" s="1"/>
  <c r="T5" i="10"/>
  <c r="T9" i="10" s="1"/>
  <c r="T13" i="10" s="1"/>
  <c r="X5" i="10"/>
  <c r="X9" i="10" s="1"/>
  <c r="AB5" i="10"/>
  <c r="AB9" i="10" s="1"/>
  <c r="X13" i="2" s="1"/>
  <c r="AF5" i="10"/>
  <c r="AF9" i="10" s="1"/>
  <c r="AB13" i="2" s="1"/>
  <c r="AJ5" i="10"/>
  <c r="AJ9" i="10" s="1"/>
  <c r="K6" i="10"/>
  <c r="O6" i="10"/>
  <c r="O10" i="10" s="1"/>
  <c r="S6" i="10"/>
  <c r="S10" i="10" s="1"/>
  <c r="O11" i="2" s="1"/>
  <c r="W6" i="10"/>
  <c r="W10" i="10" s="1"/>
  <c r="AA6" i="10"/>
  <c r="AA10" i="10" s="1"/>
  <c r="AA20" i="10" s="1"/>
  <c r="AE6" i="10"/>
  <c r="AE10" i="10" s="1"/>
  <c r="AI6" i="10"/>
  <c r="AI10" i="10" s="1"/>
  <c r="AD18" i="2"/>
  <c r="F7" i="2"/>
  <c r="K4" i="6"/>
  <c r="K5" i="6" s="1"/>
  <c r="G7" i="2" s="1"/>
  <c r="AH21" i="9"/>
  <c r="AJ21" i="9"/>
  <c r="V21" i="9"/>
  <c r="AI36" i="10"/>
  <c r="AE17" i="2" s="1"/>
  <c r="AD7" i="10"/>
  <c r="K36" i="10"/>
  <c r="G17" i="2" s="1"/>
  <c r="S36" i="10"/>
  <c r="O17" i="2" s="1"/>
  <c r="U36" i="10"/>
  <c r="Q17" i="2" s="1"/>
  <c r="R8" i="10"/>
  <c r="E13" i="2"/>
  <c r="W52" i="8"/>
  <c r="Y4" i="9"/>
  <c r="R7" i="10"/>
  <c r="AF35" i="10"/>
  <c r="AF36" i="10" s="1"/>
  <c r="AB17" i="2" s="1"/>
  <c r="W37" i="8"/>
  <c r="P37" i="8"/>
  <c r="AB37" i="8"/>
  <c r="AB29" i="10"/>
  <c r="H52" i="8"/>
  <c r="T52" i="8"/>
  <c r="X52" i="8"/>
  <c r="AF52" i="8"/>
  <c r="AJ52" i="8"/>
  <c r="K52" i="8"/>
  <c r="O52" i="8"/>
  <c r="S52" i="8"/>
  <c r="AA52" i="8"/>
  <c r="AE52" i="8"/>
  <c r="AI52" i="8"/>
  <c r="O36" i="10"/>
  <c r="K17" i="2" s="1"/>
  <c r="AA7" i="10"/>
  <c r="U4" i="9"/>
  <c r="Z4" i="9"/>
  <c r="AH7" i="10"/>
  <c r="M36" i="10"/>
  <c r="I17" i="2" s="1"/>
  <c r="AJ35" i="10"/>
  <c r="AJ36" i="10" s="1"/>
  <c r="AF17" i="2" s="1"/>
  <c r="X37" i="8"/>
  <c r="J37" i="8"/>
  <c r="F17" i="2"/>
  <c r="R37" i="8"/>
  <c r="R35" i="10"/>
  <c r="V37" i="8"/>
  <c r="V35" i="10"/>
  <c r="V36" i="10" s="1"/>
  <c r="R17" i="2" s="1"/>
  <c r="AH37" i="8"/>
  <c r="AH35" i="10"/>
  <c r="AH36" i="10" s="1"/>
  <c r="AD17" i="2" s="1"/>
  <c r="K4" i="9"/>
  <c r="AA4" i="9"/>
  <c r="Z35" i="10"/>
  <c r="Z45" i="8"/>
  <c r="N45" i="8"/>
  <c r="R45" i="8"/>
  <c r="V45" i="8"/>
  <c r="AH45" i="8"/>
  <c r="P52" i="8"/>
  <c r="AC36" i="10"/>
  <c r="Y17" i="2" s="1"/>
  <c r="W4" i="9"/>
  <c r="P29" i="10"/>
  <c r="T35" i="10"/>
  <c r="T36" i="10" s="1"/>
  <c r="P17" i="2" s="1"/>
  <c r="AD35" i="10"/>
  <c r="AD36" i="10" s="1"/>
  <c r="Z17" i="2" s="1"/>
  <c r="K22" i="8"/>
  <c r="K13" i="9" s="1"/>
  <c r="O22" i="8"/>
  <c r="O13" i="9" s="1"/>
  <c r="S22" i="8"/>
  <c r="S13" i="9" s="1"/>
  <c r="W22" i="8"/>
  <c r="W13" i="9" s="1"/>
  <c r="AA22" i="8"/>
  <c r="AA13" i="9" s="1"/>
  <c r="AE22" i="8"/>
  <c r="AE13" i="9" s="1"/>
  <c r="AI22" i="8"/>
  <c r="AI13" i="9" s="1"/>
  <c r="J22" i="8"/>
  <c r="V22" i="8"/>
  <c r="V13" i="9" s="1"/>
  <c r="Z22" i="8"/>
  <c r="Z13" i="9" s="1"/>
  <c r="AE37" i="8"/>
  <c r="AE35" i="10"/>
  <c r="AA36" i="10"/>
  <c r="W17" i="2" s="1"/>
  <c r="F13" i="2"/>
  <c r="Q36" i="10"/>
  <c r="M17" i="2" s="1"/>
  <c r="Y36" i="10"/>
  <c r="U17" i="2" s="1"/>
  <c r="AG36" i="10"/>
  <c r="AC17" i="2" s="1"/>
  <c r="E17" i="2"/>
  <c r="H18" i="2"/>
  <c r="H14" i="2"/>
  <c r="H10" i="2"/>
  <c r="H12" i="2"/>
  <c r="L52" i="8"/>
  <c r="L37" i="8"/>
  <c r="W36" i="10"/>
  <c r="S17" i="2" s="1"/>
  <c r="L36" i="10"/>
  <c r="H17" i="2" s="1"/>
  <c r="P36" i="10"/>
  <c r="L17" i="2" s="1"/>
  <c r="X36" i="10"/>
  <c r="T17" i="2" s="1"/>
  <c r="AB36" i="10"/>
  <c r="X17" i="2" s="1"/>
  <c r="Q45" i="8"/>
  <c r="AG45" i="8"/>
  <c r="K37" i="8"/>
  <c r="S37" i="8"/>
  <c r="AA37" i="8"/>
  <c r="AI37" i="8"/>
  <c r="K45" i="8"/>
  <c r="O45" i="8"/>
  <c r="S45" i="8"/>
  <c r="W45" i="8"/>
  <c r="AA45" i="8"/>
  <c r="AE45" i="8"/>
  <c r="AI45" i="8"/>
  <c r="J52" i="8"/>
  <c r="N52" i="8"/>
  <c r="R52" i="8"/>
  <c r="Z52" i="8"/>
  <c r="AD52" i="8"/>
  <c r="AH52" i="8"/>
  <c r="I45" i="8"/>
  <c r="M45" i="8"/>
  <c r="U45" i="8"/>
  <c r="Y45" i="8"/>
  <c r="AC45" i="8"/>
  <c r="B29" i="8"/>
  <c r="B32" i="8" s="1"/>
  <c r="I37" i="8"/>
  <c r="M37" i="8"/>
  <c r="Q37" i="8"/>
  <c r="U37" i="8"/>
  <c r="Y37" i="8"/>
  <c r="AC37" i="8"/>
  <c r="AG37" i="8"/>
  <c r="H45" i="8"/>
  <c r="L45" i="8"/>
  <c r="P45" i="8"/>
  <c r="T45" i="8"/>
  <c r="X45" i="8"/>
  <c r="AB45" i="8"/>
  <c r="AF45" i="8"/>
  <c r="AJ45" i="8"/>
  <c r="B45" i="8"/>
  <c r="B38" i="8"/>
  <c r="B42" i="8" s="1"/>
  <c r="I52" i="8"/>
  <c r="M52" i="8"/>
  <c r="Q52" i="8"/>
  <c r="U52" i="8"/>
  <c r="Y52" i="8"/>
  <c r="AC52" i="8"/>
  <c r="AG52" i="8"/>
  <c r="O12" i="5"/>
  <c r="S13" i="5"/>
  <c r="N12" i="5"/>
  <c r="R12" i="5"/>
  <c r="V12" i="5"/>
  <c r="AD12" i="5"/>
  <c r="AH12" i="5"/>
  <c r="AI13" i="5"/>
  <c r="S12" i="5"/>
  <c r="W12" i="5"/>
  <c r="AI12" i="5"/>
  <c r="Y13" i="5"/>
  <c r="X27" i="5"/>
  <c r="X12" i="5"/>
  <c r="N27" i="5"/>
  <c r="R27" i="5"/>
  <c r="V27" i="5"/>
  <c r="Z27" i="5"/>
  <c r="AD27" i="5"/>
  <c r="AH27" i="5"/>
  <c r="R13" i="5"/>
  <c r="Z13" i="5"/>
  <c r="K12" i="5"/>
  <c r="P12" i="5"/>
  <c r="AA12" i="5"/>
  <c r="AF12" i="5"/>
  <c r="O27" i="5"/>
  <c r="T27" i="5"/>
  <c r="AE27" i="5"/>
  <c r="AJ27" i="5"/>
  <c r="L12" i="5"/>
  <c r="AB12" i="5"/>
  <c r="U13" i="5"/>
  <c r="K27" i="5"/>
  <c r="P27" i="5"/>
  <c r="AA27" i="5"/>
  <c r="AF27" i="5"/>
  <c r="Q13" i="5"/>
  <c r="V13" i="5"/>
  <c r="AG13" i="5"/>
  <c r="L27" i="5"/>
  <c r="W27" i="5"/>
  <c r="AB27" i="5"/>
  <c r="O21" i="9"/>
  <c r="S21" i="9"/>
  <c r="W21" i="9"/>
  <c r="AA21" i="9"/>
  <c r="AE21" i="9"/>
  <c r="AI21" i="9"/>
  <c r="P21" i="9"/>
  <c r="T21" i="9"/>
  <c r="X21" i="9"/>
  <c r="AB21" i="9"/>
  <c r="AF21" i="9"/>
  <c r="T21" i="10" l="1"/>
  <c r="T22" i="10"/>
  <c r="T23" i="10"/>
  <c r="T24" i="10"/>
  <c r="T25" i="10"/>
  <c r="T26" i="10"/>
  <c r="U21" i="10"/>
  <c r="U22" i="10"/>
  <c r="U23" i="10"/>
  <c r="U24" i="10"/>
  <c r="U26" i="10"/>
  <c r="U25" i="10"/>
  <c r="AD21" i="10"/>
  <c r="AD22" i="10"/>
  <c r="AD23" i="10"/>
  <c r="AD24" i="10"/>
  <c r="AD25" i="10"/>
  <c r="AD26" i="10"/>
  <c r="Z25" i="10"/>
  <c r="Z23" i="10"/>
  <c r="Z26" i="10"/>
  <c r="Z21" i="10"/>
  <c r="Z22" i="10"/>
  <c r="Z24" i="10"/>
  <c r="V21" i="10"/>
  <c r="V22" i="10"/>
  <c r="V23" i="10"/>
  <c r="V24" i="10"/>
  <c r="V25" i="10"/>
  <c r="V26" i="10"/>
  <c r="AB21" i="10"/>
  <c r="AB22" i="10"/>
  <c r="AB23" i="10"/>
  <c r="AB24" i="10"/>
  <c r="AB25" i="10"/>
  <c r="AB26" i="10"/>
  <c r="AJ21" i="10"/>
  <c r="AJ22" i="10"/>
  <c r="AJ23" i="10"/>
  <c r="AJ24" i="10"/>
  <c r="AJ25" i="10"/>
  <c r="AJ26" i="10"/>
  <c r="AC21" i="10"/>
  <c r="AC22" i="10"/>
  <c r="AC23" i="10"/>
  <c r="AC24" i="10"/>
  <c r="AC25" i="10"/>
  <c r="AC26" i="10"/>
  <c r="L22" i="10"/>
  <c r="L23" i="10"/>
  <c r="L24" i="10"/>
  <c r="L25" i="10"/>
  <c r="L26" i="10"/>
  <c r="L21" i="10"/>
  <c r="Q21" i="10"/>
  <c r="Q22" i="10"/>
  <c r="Q23" i="10"/>
  <c r="Q24" i="10"/>
  <c r="Q25" i="10"/>
  <c r="Q26" i="10"/>
  <c r="AA23" i="10"/>
  <c r="AA22" i="10"/>
  <c r="AA21" i="10"/>
  <c r="AA24" i="10"/>
  <c r="AA25" i="10"/>
  <c r="AA26" i="10"/>
  <c r="Y21" i="10"/>
  <c r="Y22" i="10"/>
  <c r="Y23" i="10"/>
  <c r="Y24" i="10"/>
  <c r="Y25" i="10"/>
  <c r="Y26" i="10"/>
  <c r="I20" i="2"/>
  <c r="M13" i="2"/>
  <c r="Q27" i="10"/>
  <c r="L13" i="2"/>
  <c r="P13" i="10"/>
  <c r="K4" i="11"/>
  <c r="K5" i="11" s="1"/>
  <c r="Q20" i="2"/>
  <c r="T18" i="10"/>
  <c r="T17" i="10"/>
  <c r="T16" i="10"/>
  <c r="T15" i="10"/>
  <c r="T14" i="10"/>
  <c r="T19" i="10"/>
  <c r="S3" i="11"/>
  <c r="O19" i="2" s="1"/>
  <c r="N15" i="2"/>
  <c r="I15" i="2"/>
  <c r="L20" i="2"/>
  <c r="V13" i="10"/>
  <c r="AB15" i="2"/>
  <c r="R20" i="10"/>
  <c r="AD3" i="11"/>
  <c r="Z19" i="2" s="1"/>
  <c r="AC3" i="11"/>
  <c r="Y19" i="2" s="1"/>
  <c r="AD13" i="2"/>
  <c r="AH13" i="10"/>
  <c r="AI3" i="11"/>
  <c r="AE19" i="2" s="1"/>
  <c r="AA3" i="11"/>
  <c r="K3" i="11"/>
  <c r="AH3" i="11"/>
  <c r="M11" i="2"/>
  <c r="M3" i="11"/>
  <c r="I19" i="2" s="1"/>
  <c r="R3" i="11"/>
  <c r="AG3" i="11"/>
  <c r="AG8" i="10"/>
  <c r="AC15" i="2" s="1"/>
  <c r="G15" i="2"/>
  <c r="AH8" i="10"/>
  <c r="AD15" i="2" s="1"/>
  <c r="L15" i="2"/>
  <c r="AI13" i="10"/>
  <c r="R36" i="10"/>
  <c r="N17" i="2" s="1"/>
  <c r="W3" i="11"/>
  <c r="S19" i="2" s="1"/>
  <c r="Y15" i="2"/>
  <c r="AF20" i="2"/>
  <c r="Y13" i="10"/>
  <c r="AD20" i="2"/>
  <c r="U15" i="2"/>
  <c r="O20" i="2"/>
  <c r="Y20" i="2"/>
  <c r="N20" i="10"/>
  <c r="V20" i="2"/>
  <c r="F20" i="2"/>
  <c r="V15" i="2"/>
  <c r="T20" i="2"/>
  <c r="D20" i="2"/>
  <c r="AD27" i="10"/>
  <c r="Z11" i="2"/>
  <c r="M15" i="2"/>
  <c r="E20" i="2"/>
  <c r="U20" i="2"/>
  <c r="J15" i="2"/>
  <c r="T15" i="2"/>
  <c r="R20" i="2"/>
  <c r="J20" i="2"/>
  <c r="S20" i="2"/>
  <c r="X20" i="2"/>
  <c r="W20" i="10"/>
  <c r="S11" i="2"/>
  <c r="AC13" i="2"/>
  <c r="AG27" i="10"/>
  <c r="O15" i="2"/>
  <c r="Q3" i="11"/>
  <c r="M19" i="2" s="1"/>
  <c r="P3" i="11"/>
  <c r="L19" i="2" s="1"/>
  <c r="Y3" i="11"/>
  <c r="U19" i="2" s="1"/>
  <c r="AC20" i="2"/>
  <c r="M20" i="2"/>
  <c r="Z20" i="2"/>
  <c r="AE20" i="2"/>
  <c r="S13" i="10"/>
  <c r="AE3" i="11"/>
  <c r="X3" i="11"/>
  <c r="T19" i="2" s="1"/>
  <c r="U3" i="11"/>
  <c r="Q19" i="2" s="1"/>
  <c r="AA20" i="2"/>
  <c r="K20" i="2"/>
  <c r="N20" i="2"/>
  <c r="U13" i="10"/>
  <c r="O13" i="10"/>
  <c r="V27" i="10"/>
  <c r="N3" i="11"/>
  <c r="J19" i="2" s="1"/>
  <c r="AF15" i="2"/>
  <c r="AB3" i="11"/>
  <c r="X19" i="2" s="1"/>
  <c r="X11" i="2"/>
  <c r="AA15" i="2"/>
  <c r="Z3" i="11"/>
  <c r="W20" i="2"/>
  <c r="G20" i="2"/>
  <c r="AH4" i="11"/>
  <c r="AH5" i="11" s="1"/>
  <c r="E7" i="2"/>
  <c r="AE20" i="10"/>
  <c r="AA11" i="2"/>
  <c r="K11" i="2"/>
  <c r="O20" i="10"/>
  <c r="F11" i="2"/>
  <c r="P20" i="10"/>
  <c r="L11" i="2"/>
  <c r="Y13" i="2"/>
  <c r="AC13" i="10"/>
  <c r="T13" i="2"/>
  <c r="X13" i="10"/>
  <c r="AF20" i="10"/>
  <c r="AB11" i="2"/>
  <c r="AF27" i="10"/>
  <c r="I13" i="2"/>
  <c r="M27" i="10"/>
  <c r="M13" i="10"/>
  <c r="Z15" i="2"/>
  <c r="F19" i="2"/>
  <c r="O3" i="11"/>
  <c r="K19" i="2" s="1"/>
  <c r="AG13" i="10"/>
  <c r="L3" i="11"/>
  <c r="H19" i="2" s="1"/>
  <c r="Q13" i="10"/>
  <c r="AF13" i="10"/>
  <c r="AE13" i="10"/>
  <c r="N27" i="10"/>
  <c r="V3" i="11"/>
  <c r="R19" i="2" s="1"/>
  <c r="P11" i="2"/>
  <c r="Q11" i="2"/>
  <c r="E19" i="2"/>
  <c r="K10" i="10"/>
  <c r="K27" i="10" s="1"/>
  <c r="AF11" i="2"/>
  <c r="AH4" i="6"/>
  <c r="AH5" i="6" s="1"/>
  <c r="AH9" i="6" s="1"/>
  <c r="D15" i="2"/>
  <c r="P27" i="10"/>
  <c r="AA13" i="10"/>
  <c r="K15" i="2"/>
  <c r="X20" i="10"/>
  <c r="Q15" i="2"/>
  <c r="P20" i="2"/>
  <c r="AB20" i="2"/>
  <c r="AH20" i="10"/>
  <c r="AD11" i="2"/>
  <c r="AJ13" i="10"/>
  <c r="AF13" i="2"/>
  <c r="AJ27" i="10"/>
  <c r="AE27" i="10"/>
  <c r="W11" i="2"/>
  <c r="AG20" i="10"/>
  <c r="AC11" i="2"/>
  <c r="AE15" i="2"/>
  <c r="AI20" i="10"/>
  <c r="AE11" i="2"/>
  <c r="Z13" i="10"/>
  <c r="Y27" i="10"/>
  <c r="AI27" i="10"/>
  <c r="W13" i="10"/>
  <c r="AD13" i="10"/>
  <c r="S15" i="2"/>
  <c r="K13" i="10"/>
  <c r="F15" i="2"/>
  <c r="E25" i="2"/>
  <c r="K9" i="6"/>
  <c r="G25" i="2" s="1"/>
  <c r="D8" i="2"/>
  <c r="N4" i="6"/>
  <c r="N5" i="6" s="1"/>
  <c r="N21" i="9"/>
  <c r="N4" i="11" s="1"/>
  <c r="N5" i="11" s="1"/>
  <c r="J8" i="2" s="1"/>
  <c r="Z4" i="6"/>
  <c r="Z5" i="6" s="1"/>
  <c r="V7" i="2" s="1"/>
  <c r="Z21" i="9"/>
  <c r="Z4" i="11" s="1"/>
  <c r="Z5" i="11" s="1"/>
  <c r="Q4" i="6"/>
  <c r="Q5" i="6" s="1"/>
  <c r="M7" i="2" s="1"/>
  <c r="Q21" i="9"/>
  <c r="Q4" i="11" s="1"/>
  <c r="Q5" i="11" s="1"/>
  <c r="AC4" i="6"/>
  <c r="AC5" i="6" s="1"/>
  <c r="Y7" i="2" s="1"/>
  <c r="AC21" i="9"/>
  <c r="AC4" i="11" s="1"/>
  <c r="AC5" i="11" s="1"/>
  <c r="Y8" i="2" s="1"/>
  <c r="R4" i="6"/>
  <c r="R5" i="6" s="1"/>
  <c r="N7" i="2" s="1"/>
  <c r="R21" i="9"/>
  <c r="R4" i="11" s="1"/>
  <c r="R5" i="11" s="1"/>
  <c r="N8" i="2" s="1"/>
  <c r="M4" i="6"/>
  <c r="M5" i="6" s="1"/>
  <c r="M9" i="6" s="1"/>
  <c r="M21" i="9"/>
  <c r="M4" i="11" s="1"/>
  <c r="M5" i="11" s="1"/>
  <c r="Y21" i="9"/>
  <c r="Y4" i="11" s="1"/>
  <c r="Y5" i="11" s="1"/>
  <c r="AD4" i="6"/>
  <c r="AD5" i="6" s="1"/>
  <c r="Z7" i="2" s="1"/>
  <c r="AD21" i="9"/>
  <c r="AD4" i="11" s="1"/>
  <c r="AD5" i="11" s="1"/>
  <c r="Z8" i="2" s="1"/>
  <c r="U4" i="6"/>
  <c r="U5" i="6" s="1"/>
  <c r="U9" i="6" s="1"/>
  <c r="Q25" i="2" s="1"/>
  <c r="U21" i="9"/>
  <c r="U4" i="11" s="1"/>
  <c r="U5" i="11" s="1"/>
  <c r="AG21" i="9"/>
  <c r="AG4" i="11" s="1"/>
  <c r="AG5" i="11" s="1"/>
  <c r="AC8" i="2" s="1"/>
  <c r="H20" i="2"/>
  <c r="AG4" i="6"/>
  <c r="AG5" i="6" s="1"/>
  <c r="Y4" i="6"/>
  <c r="Y5" i="6" s="1"/>
  <c r="U7" i="2" s="1"/>
  <c r="AJ4" i="11"/>
  <c r="AJ5" i="11" s="1"/>
  <c r="AF8" i="2" s="1"/>
  <c r="AJ4" i="6"/>
  <c r="AJ5" i="6" s="1"/>
  <c r="V4" i="6"/>
  <c r="V5" i="6" s="1"/>
  <c r="V4" i="11"/>
  <c r="V5" i="11" s="1"/>
  <c r="T3" i="11"/>
  <c r="AA27" i="10"/>
  <c r="O27" i="10"/>
  <c r="T7" i="10"/>
  <c r="P15" i="2" s="1"/>
  <c r="E15" i="2"/>
  <c r="AH27" i="10"/>
  <c r="AF3" i="11"/>
  <c r="AB19" i="2" s="1"/>
  <c r="AE36" i="10"/>
  <c r="AA17" i="2" s="1"/>
  <c r="D11" i="2"/>
  <c r="X15" i="2"/>
  <c r="AJ3" i="11"/>
  <c r="AF19" i="2" s="1"/>
  <c r="R15" i="2"/>
  <c r="X27" i="10"/>
  <c r="W27" i="10"/>
  <c r="AB27" i="10"/>
  <c r="Z36" i="10"/>
  <c r="V17" i="2" s="1"/>
  <c r="AB13" i="10"/>
  <c r="R13" i="10"/>
  <c r="S20" i="10"/>
  <c r="V11" i="2"/>
  <c r="U11" i="2"/>
  <c r="P13" i="2"/>
  <c r="R11" i="2"/>
  <c r="Y11" i="2"/>
  <c r="AA8" i="10"/>
  <c r="W15" i="2" s="1"/>
  <c r="T27" i="10"/>
  <c r="AC27" i="10"/>
  <c r="U27" i="10"/>
  <c r="Z27" i="10"/>
  <c r="N13" i="10"/>
  <c r="L27" i="10"/>
  <c r="S27" i="10"/>
  <c r="R27" i="10"/>
  <c r="D19" i="2"/>
  <c r="H11" i="2"/>
  <c r="E11" i="2"/>
  <c r="M20" i="10"/>
  <c r="I11" i="2"/>
  <c r="H15" i="2"/>
  <c r="L13" i="10"/>
  <c r="L14" i="10" s="1"/>
  <c r="AF4" i="11"/>
  <c r="AF5" i="11" s="1"/>
  <c r="AF4" i="6"/>
  <c r="AF5" i="6" s="1"/>
  <c r="AB7" i="2" s="1"/>
  <c r="P4" i="11"/>
  <c r="P5" i="11" s="1"/>
  <c r="P4" i="6"/>
  <c r="P5" i="6" s="1"/>
  <c r="L7" i="2" s="1"/>
  <c r="AA4" i="6"/>
  <c r="AA5" i="6" s="1"/>
  <c r="AA4" i="11"/>
  <c r="AA5" i="11" s="1"/>
  <c r="AB4" i="11"/>
  <c r="AB5" i="11" s="1"/>
  <c r="AB4" i="6"/>
  <c r="AB5" i="6" s="1"/>
  <c r="L5" i="11"/>
  <c r="L4" i="6"/>
  <c r="L5" i="6" s="1"/>
  <c r="W4" i="6"/>
  <c r="W5" i="6" s="1"/>
  <c r="W4" i="11"/>
  <c r="W5" i="11" s="1"/>
  <c r="D17" i="2"/>
  <c r="D7" i="2"/>
  <c r="T4" i="11"/>
  <c r="T5" i="11" s="1"/>
  <c r="T4" i="6"/>
  <c r="T5" i="6" s="1"/>
  <c r="AE4" i="6"/>
  <c r="AE5" i="6" s="1"/>
  <c r="AE4" i="11"/>
  <c r="AE5" i="11" s="1"/>
  <c r="O4" i="6"/>
  <c r="O5" i="6" s="1"/>
  <c r="K7" i="2" s="1"/>
  <c r="O4" i="11"/>
  <c r="O5" i="11" s="1"/>
  <c r="X4" i="11"/>
  <c r="X5" i="11" s="1"/>
  <c r="X4" i="6"/>
  <c r="X5" i="6" s="1"/>
  <c r="AI4" i="6"/>
  <c r="AI5" i="6" s="1"/>
  <c r="AI4" i="11"/>
  <c r="AI5" i="11" s="1"/>
  <c r="S4" i="6"/>
  <c r="S5" i="6" s="1"/>
  <c r="S4" i="11"/>
  <c r="S5" i="11" s="1"/>
  <c r="K51" i="10"/>
  <c r="B46" i="8"/>
  <c r="B49" i="8" s="1"/>
  <c r="B52" i="8"/>
  <c r="B53" i="8" s="1"/>
  <c r="K51" i="5"/>
  <c r="N21" i="10" l="1"/>
  <c r="N22" i="10"/>
  <c r="N23" i="10"/>
  <c r="N24" i="10"/>
  <c r="N25" i="10"/>
  <c r="N26" i="10"/>
  <c r="M21" i="10"/>
  <c r="M22" i="10"/>
  <c r="M23" i="10"/>
  <c r="M24" i="10"/>
  <c r="M25" i="10"/>
  <c r="M26" i="10"/>
  <c r="X21" i="10"/>
  <c r="X22" i="10"/>
  <c r="X23" i="10"/>
  <c r="X24" i="10"/>
  <c r="X25" i="10"/>
  <c r="X26" i="10"/>
  <c r="P21" i="10"/>
  <c r="P22" i="10"/>
  <c r="P23" i="10"/>
  <c r="P24" i="10"/>
  <c r="P25" i="10"/>
  <c r="P26" i="10"/>
  <c r="R23" i="10"/>
  <c r="R26" i="10"/>
  <c r="R24" i="10"/>
  <c r="R21" i="10"/>
  <c r="R22" i="10"/>
  <c r="R25" i="10"/>
  <c r="S21" i="10"/>
  <c r="S25" i="10"/>
  <c r="S23" i="10"/>
  <c r="S24" i="10"/>
  <c r="S26" i="10"/>
  <c r="S22" i="10"/>
  <c r="AF21" i="10"/>
  <c r="AF22" i="10"/>
  <c r="AF23" i="10"/>
  <c r="AF24" i="10"/>
  <c r="AF25" i="10"/>
  <c r="AF26" i="10"/>
  <c r="O21" i="10"/>
  <c r="O22" i="10"/>
  <c r="O23" i="10"/>
  <c r="O24" i="10"/>
  <c r="O25" i="10"/>
  <c r="O26" i="10"/>
  <c r="AI24" i="10"/>
  <c r="AI21" i="10"/>
  <c r="AI25" i="10"/>
  <c r="AI26" i="10"/>
  <c r="AI22" i="10"/>
  <c r="AI23" i="10"/>
  <c r="AH24" i="10"/>
  <c r="AH21" i="10"/>
  <c r="AH25" i="10"/>
  <c r="AH22" i="10"/>
  <c r="AH23" i="10"/>
  <c r="AH26" i="10"/>
  <c r="AG21" i="10"/>
  <c r="AG22" i="10"/>
  <c r="AG23" i="10"/>
  <c r="AG24" i="10"/>
  <c r="AG25" i="10"/>
  <c r="AG26" i="10"/>
  <c r="AE21" i="10"/>
  <c r="AE22" i="10"/>
  <c r="AE23" i="10"/>
  <c r="AE24" i="10"/>
  <c r="AE25" i="10"/>
  <c r="AE26" i="10"/>
  <c r="W26" i="10"/>
  <c r="W21" i="10"/>
  <c r="W22" i="10"/>
  <c r="W23" i="10"/>
  <c r="W24" i="10"/>
  <c r="W25" i="10"/>
  <c r="J7" i="2"/>
  <c r="N9" i="6"/>
  <c r="J25" i="2" s="1"/>
  <c r="R15" i="10"/>
  <c r="R14" i="10"/>
  <c r="R19" i="10"/>
  <c r="R18" i="10"/>
  <c r="R17" i="10"/>
  <c r="R16" i="10"/>
  <c r="K15" i="10"/>
  <c r="K16" i="10"/>
  <c r="K18" i="10"/>
  <c r="K19" i="10"/>
  <c r="K14" i="10"/>
  <c r="K17" i="10"/>
  <c r="AJ18" i="10"/>
  <c r="AJ17" i="10"/>
  <c r="AJ16" i="10"/>
  <c r="AJ15" i="10"/>
  <c r="AJ14" i="10"/>
  <c r="AJ19" i="10"/>
  <c r="AA14" i="10"/>
  <c r="AA19" i="10"/>
  <c r="AA18" i="10"/>
  <c r="AA17" i="10"/>
  <c r="AA16" i="10"/>
  <c r="AA15" i="10"/>
  <c r="AG16" i="10"/>
  <c r="AG15" i="10"/>
  <c r="AG19" i="10"/>
  <c r="AG18" i="10"/>
  <c r="AG17" i="10"/>
  <c r="AG14" i="10"/>
  <c r="O18" i="10"/>
  <c r="O17" i="10"/>
  <c r="O15" i="10"/>
  <c r="O14" i="10"/>
  <c r="O19" i="10"/>
  <c r="O16" i="10"/>
  <c r="S14" i="10"/>
  <c r="S19" i="10"/>
  <c r="S18" i="10"/>
  <c r="S17" i="10"/>
  <c r="S16" i="10"/>
  <c r="S15" i="10"/>
  <c r="P17" i="10"/>
  <c r="P16" i="10"/>
  <c r="P14" i="10"/>
  <c r="P19" i="10"/>
  <c r="P18" i="10"/>
  <c r="P15" i="10"/>
  <c r="U19" i="10"/>
  <c r="U17" i="10"/>
  <c r="U16" i="10"/>
  <c r="U15" i="10"/>
  <c r="U14" i="10"/>
  <c r="U18" i="10"/>
  <c r="AD19" i="10"/>
  <c r="AD18" i="10"/>
  <c r="AD16" i="10"/>
  <c r="AD15" i="10"/>
  <c r="AD14" i="10"/>
  <c r="AD17" i="10"/>
  <c r="X17" i="10"/>
  <c r="X16" i="10"/>
  <c r="X14" i="10"/>
  <c r="X19" i="10"/>
  <c r="X15" i="10"/>
  <c r="X18" i="10"/>
  <c r="Y16" i="10"/>
  <c r="Y15" i="10"/>
  <c r="Y19" i="10"/>
  <c r="Y18" i="10"/>
  <c r="Y14" i="10"/>
  <c r="Y17" i="10"/>
  <c r="W18" i="10"/>
  <c r="W17" i="10"/>
  <c r="W15" i="10"/>
  <c r="W14" i="10"/>
  <c r="W19" i="10"/>
  <c r="W16" i="10"/>
  <c r="V19" i="10"/>
  <c r="V18" i="10"/>
  <c r="V16" i="10"/>
  <c r="V15" i="10"/>
  <c r="V14" i="10"/>
  <c r="V17" i="10"/>
  <c r="AE18" i="10"/>
  <c r="AE17" i="10"/>
  <c r="AE15" i="10"/>
  <c r="AE14" i="10"/>
  <c r="AE16" i="10"/>
  <c r="AE19" i="10"/>
  <c r="M19" i="10"/>
  <c r="M17" i="10"/>
  <c r="M16" i="10"/>
  <c r="M15" i="10"/>
  <c r="M14" i="10"/>
  <c r="M18" i="10"/>
  <c r="AC19" i="10"/>
  <c r="AC17" i="10"/>
  <c r="AC16" i="10"/>
  <c r="AC15" i="10"/>
  <c r="AC14" i="10"/>
  <c r="AC18" i="10"/>
  <c r="AF17" i="10"/>
  <c r="AF16" i="10"/>
  <c r="AF14" i="10"/>
  <c r="AF19" i="10"/>
  <c r="AF15" i="10"/>
  <c r="AF18" i="10"/>
  <c r="AH15" i="10"/>
  <c r="AH14" i="10"/>
  <c r="AH19" i="10"/>
  <c r="AH18" i="10"/>
  <c r="AH17" i="10"/>
  <c r="AH16" i="10"/>
  <c r="AI14" i="10"/>
  <c r="AI19" i="10"/>
  <c r="AI18" i="10"/>
  <c r="AI17" i="10"/>
  <c r="AI16" i="10"/>
  <c r="AI15" i="10"/>
  <c r="AB18" i="10"/>
  <c r="AB17" i="10"/>
  <c r="AB16" i="10"/>
  <c r="AB15" i="10"/>
  <c r="AB19" i="10"/>
  <c r="AB14" i="10"/>
  <c r="L18" i="10"/>
  <c r="L17" i="10"/>
  <c r="L16" i="10"/>
  <c r="L15" i="10"/>
  <c r="L19" i="10"/>
  <c r="N19" i="10"/>
  <c r="N18" i="10"/>
  <c r="N16" i="10"/>
  <c r="N15" i="10"/>
  <c r="N14" i="10"/>
  <c r="N17" i="10"/>
  <c r="Z15" i="10"/>
  <c r="Z14" i="10"/>
  <c r="Z19" i="10"/>
  <c r="Z18" i="10"/>
  <c r="Z17" i="10"/>
  <c r="Z16" i="10"/>
  <c r="Q16" i="10"/>
  <c r="Q15" i="10"/>
  <c r="Q19" i="10"/>
  <c r="Q18" i="10"/>
  <c r="Q17" i="10"/>
  <c r="Q14" i="10"/>
  <c r="J21" i="2"/>
  <c r="M9" i="11"/>
  <c r="M10" i="11" s="1"/>
  <c r="D66" i="2" s="1"/>
  <c r="G19" i="2"/>
  <c r="AD19" i="2"/>
  <c r="AD21" i="2" s="1"/>
  <c r="K9" i="11"/>
  <c r="G8" i="2"/>
  <c r="Z9" i="11"/>
  <c r="V26" i="2" s="1"/>
  <c r="Q7" i="2"/>
  <c r="N19" i="2"/>
  <c r="N21" i="2" s="1"/>
  <c r="AC19" i="2"/>
  <c r="AC21" i="2" s="1"/>
  <c r="O21" i="2"/>
  <c r="Z21" i="2"/>
  <c r="M21" i="2"/>
  <c r="Q21" i="2"/>
  <c r="L21" i="2"/>
  <c r="K21" i="2"/>
  <c r="U9" i="11"/>
  <c r="Y9" i="11"/>
  <c r="Y10" i="11" s="1"/>
  <c r="P66" i="2" s="1"/>
  <c r="AF21" i="2"/>
  <c r="AB21" i="2"/>
  <c r="D26" i="2"/>
  <c r="T21" i="2"/>
  <c r="F21" i="2"/>
  <c r="S21" i="2"/>
  <c r="U21" i="2"/>
  <c r="AD7" i="2"/>
  <c r="Y21" i="2"/>
  <c r="AA19" i="2"/>
  <c r="AA21" i="2" s="1"/>
  <c r="K20" i="10"/>
  <c r="G11" i="2"/>
  <c r="AE21" i="2"/>
  <c r="E21" i="2"/>
  <c r="F25" i="2"/>
  <c r="K10" i="6"/>
  <c r="R9" i="6"/>
  <c r="N25" i="2" s="1"/>
  <c r="U10" i="6"/>
  <c r="L31" i="2" s="1"/>
  <c r="Q9" i="6"/>
  <c r="M25" i="2" s="1"/>
  <c r="I7" i="2"/>
  <c r="AD9" i="6"/>
  <c r="Z25" i="2" s="1"/>
  <c r="AC9" i="6"/>
  <c r="Y25" i="2" s="1"/>
  <c r="AG9" i="11"/>
  <c r="AG10" i="11" s="1"/>
  <c r="X66" i="2" s="1"/>
  <c r="Z9" i="6"/>
  <c r="R9" i="11"/>
  <c r="R10" i="11" s="1"/>
  <c r="I66" i="2" s="1"/>
  <c r="V8" i="2"/>
  <c r="AI9" i="6"/>
  <c r="AE7" i="2"/>
  <c r="AJ9" i="6"/>
  <c r="AF7" i="2"/>
  <c r="AG9" i="6"/>
  <c r="AC7" i="2"/>
  <c r="AH10" i="6"/>
  <c r="Y31" i="2" s="1"/>
  <c r="AD25" i="2"/>
  <c r="AI9" i="11"/>
  <c r="AE8" i="2"/>
  <c r="Q8" i="2"/>
  <c r="AH9" i="11"/>
  <c r="AD8" i="2"/>
  <c r="R21" i="2"/>
  <c r="I21" i="2"/>
  <c r="X21" i="2"/>
  <c r="AD9" i="11"/>
  <c r="Z26" i="2" s="1"/>
  <c r="U8" i="2"/>
  <c r="N9" i="11"/>
  <c r="N10" i="11" s="1"/>
  <c r="E66" i="2" s="1"/>
  <c r="I8" i="2"/>
  <c r="M8" i="2"/>
  <c r="Q9" i="11"/>
  <c r="M26" i="2" s="1"/>
  <c r="AC9" i="11"/>
  <c r="Y26" i="2" s="1"/>
  <c r="Y9" i="6"/>
  <c r="Y10" i="6" s="1"/>
  <c r="P31" i="2" s="1"/>
  <c r="R8" i="2"/>
  <c r="V9" i="11"/>
  <c r="R26" i="2" s="1"/>
  <c r="V9" i="6"/>
  <c r="R7" i="2"/>
  <c r="AJ9" i="11"/>
  <c r="P19" i="2"/>
  <c r="P21" i="2" s="1"/>
  <c r="H21" i="2"/>
  <c r="V19" i="2"/>
  <c r="V21" i="2" s="1"/>
  <c r="W19" i="2"/>
  <c r="W21" i="2" s="1"/>
  <c r="D21" i="2"/>
  <c r="O9" i="6"/>
  <c r="W8" i="2"/>
  <c r="AA9" i="11"/>
  <c r="AA8" i="2"/>
  <c r="AE9" i="11"/>
  <c r="L9" i="11"/>
  <c r="H8" i="2"/>
  <c r="W7" i="2"/>
  <c r="AA9" i="6"/>
  <c r="M10" i="6"/>
  <c r="D31" i="2" s="1"/>
  <c r="I25" i="2"/>
  <c r="O7" i="2"/>
  <c r="S9" i="6"/>
  <c r="X9" i="11"/>
  <c r="T8" i="2"/>
  <c r="AA7" i="2"/>
  <c r="AE9" i="6"/>
  <c r="D25" i="2"/>
  <c r="W9" i="11"/>
  <c r="S8" i="2"/>
  <c r="AB9" i="6"/>
  <c r="X7" i="2"/>
  <c r="P9" i="6"/>
  <c r="T9" i="11"/>
  <c r="P8" i="2"/>
  <c r="L9" i="6"/>
  <c r="H7" i="2"/>
  <c r="AF9" i="6"/>
  <c r="O8" i="2"/>
  <c r="S9" i="11"/>
  <c r="T7" i="2"/>
  <c r="X9" i="6"/>
  <c r="AF9" i="11"/>
  <c r="AB8" i="2"/>
  <c r="K8" i="2"/>
  <c r="O9" i="11"/>
  <c r="T9" i="6"/>
  <c r="P7" i="2"/>
  <c r="W9" i="6"/>
  <c r="S7" i="2"/>
  <c r="AB9" i="11"/>
  <c r="X8" i="2"/>
  <c r="P9" i="11"/>
  <c r="L8" i="2"/>
  <c r="K59" i="10"/>
  <c r="K37" i="10"/>
  <c r="L41" i="10"/>
  <c r="K57" i="10"/>
  <c r="K60" i="10"/>
  <c r="B112" i="8"/>
  <c r="B56" i="8"/>
  <c r="B59" i="8" s="1"/>
  <c r="B78" i="8" s="1"/>
  <c r="B97" i="8" s="1"/>
  <c r="B100" i="8" s="1"/>
  <c r="B103" i="8" s="1"/>
  <c r="B106" i="8" s="1"/>
  <c r="B109" i="8" s="1"/>
  <c r="K59" i="5"/>
  <c r="K37" i="5"/>
  <c r="L41" i="5"/>
  <c r="L51" i="5" s="1"/>
  <c r="L37" i="5" s="1"/>
  <c r="K57" i="5"/>
  <c r="K60" i="5"/>
  <c r="U10" i="11" l="1"/>
  <c r="L66" i="2" s="1"/>
  <c r="K25" i="10"/>
  <c r="K26" i="10"/>
  <c r="K22" i="10"/>
  <c r="K21" i="10"/>
  <c r="K23" i="10"/>
  <c r="K24" i="10"/>
  <c r="G21" i="2"/>
  <c r="Z10" i="11"/>
  <c r="Q66" i="2" s="1"/>
  <c r="I26" i="2"/>
  <c r="K10" i="11"/>
  <c r="G26" i="2"/>
  <c r="U26" i="2"/>
  <c r="Q26" i="2"/>
  <c r="AD10" i="6"/>
  <c r="U31" i="2" s="1"/>
  <c r="R10" i="6"/>
  <c r="I31" i="2" s="1"/>
  <c r="Q10" i="6"/>
  <c r="H31" i="2" s="1"/>
  <c r="N10" i="6"/>
  <c r="E31" i="2" s="1"/>
  <c r="AD10" i="11"/>
  <c r="U66" i="2" s="1"/>
  <c r="AC26" i="2"/>
  <c r="Q10" i="11"/>
  <c r="H66" i="2" s="1"/>
  <c r="AC10" i="6"/>
  <c r="T31" i="2" s="1"/>
  <c r="N26" i="2"/>
  <c r="V25" i="2"/>
  <c r="Z10" i="6"/>
  <c r="Q31" i="2" s="1"/>
  <c r="AJ10" i="6"/>
  <c r="AA31" i="2" s="1"/>
  <c r="AF25" i="2"/>
  <c r="AG10" i="6"/>
  <c r="X31" i="2" s="1"/>
  <c r="AC25" i="2"/>
  <c r="AI10" i="6"/>
  <c r="Z31" i="2" s="1"/>
  <c r="AE25" i="2"/>
  <c r="AH10" i="11"/>
  <c r="Y66" i="2" s="1"/>
  <c r="AD26" i="2"/>
  <c r="AJ10" i="11"/>
  <c r="AA66" i="2" s="1"/>
  <c r="AF26" i="2"/>
  <c r="AI10" i="11"/>
  <c r="Z66" i="2" s="1"/>
  <c r="AE26" i="2"/>
  <c r="V10" i="11"/>
  <c r="M66" i="2" s="1"/>
  <c r="J26" i="2"/>
  <c r="AC10" i="11"/>
  <c r="T66" i="2" s="1"/>
  <c r="U25" i="2"/>
  <c r="R25" i="2"/>
  <c r="V10" i="6"/>
  <c r="M31" i="2" s="1"/>
  <c r="O25" i="2"/>
  <c r="S10" i="6"/>
  <c r="J31" i="2" s="1"/>
  <c r="W26" i="2"/>
  <c r="AA10" i="11"/>
  <c r="R66" i="2" s="1"/>
  <c r="L26" i="2"/>
  <c r="P10" i="11"/>
  <c r="G66" i="2" s="1"/>
  <c r="P25" i="2"/>
  <c r="T10" i="6"/>
  <c r="K31" i="2" s="1"/>
  <c r="AB26" i="2"/>
  <c r="AF10" i="11"/>
  <c r="W66" i="2" s="1"/>
  <c r="H25" i="2"/>
  <c r="L10" i="6"/>
  <c r="C31" i="2" s="1"/>
  <c r="H26" i="2"/>
  <c r="L10" i="11"/>
  <c r="C66" i="2" s="1"/>
  <c r="K26" i="2"/>
  <c r="O10" i="11"/>
  <c r="F66" i="2" s="1"/>
  <c r="O26" i="2"/>
  <c r="S10" i="11"/>
  <c r="J66" i="2" s="1"/>
  <c r="L25" i="2"/>
  <c r="P10" i="6"/>
  <c r="G31" i="2" s="1"/>
  <c r="W25" i="2"/>
  <c r="AA10" i="6"/>
  <c r="R31" i="2" s="1"/>
  <c r="T25" i="2"/>
  <c r="X10" i="6"/>
  <c r="O31" i="2" s="1"/>
  <c r="AA25" i="2"/>
  <c r="AE10" i="6"/>
  <c r="V31" i="2" s="1"/>
  <c r="AA26" i="2"/>
  <c r="AE10" i="11"/>
  <c r="V66" i="2" s="1"/>
  <c r="O10" i="6"/>
  <c r="F31" i="2" s="1"/>
  <c r="K25" i="2"/>
  <c r="S25" i="2"/>
  <c r="W10" i="6"/>
  <c r="N31" i="2" s="1"/>
  <c r="X25" i="2"/>
  <c r="AB10" i="6"/>
  <c r="S31" i="2" s="1"/>
  <c r="X26" i="2"/>
  <c r="AB10" i="11"/>
  <c r="S66" i="2" s="1"/>
  <c r="AB25" i="2"/>
  <c r="AF10" i="6"/>
  <c r="W31" i="2" s="1"/>
  <c r="P26" i="2"/>
  <c r="T10" i="11"/>
  <c r="K66" i="2" s="1"/>
  <c r="S26" i="2"/>
  <c r="W10" i="11"/>
  <c r="N66" i="2" s="1"/>
  <c r="T26" i="2"/>
  <c r="X10" i="11"/>
  <c r="O66" i="2" s="1"/>
  <c r="L57" i="10"/>
  <c r="L60" i="10"/>
  <c r="L51" i="10"/>
  <c r="L37" i="10" s="1"/>
  <c r="L59" i="10"/>
  <c r="M41" i="10"/>
  <c r="L57" i="5"/>
  <c r="M41" i="5"/>
  <c r="M51" i="5" s="1"/>
  <c r="L59" i="5"/>
  <c r="L60" i="5"/>
  <c r="M57" i="10" l="1"/>
  <c r="M60" i="10"/>
  <c r="M59" i="10"/>
  <c r="M51" i="10"/>
  <c r="M37" i="10" s="1"/>
  <c r="N41" i="10"/>
  <c r="M57" i="5"/>
  <c r="M60" i="5"/>
  <c r="M59" i="5"/>
  <c r="M37" i="5"/>
  <c r="N41" i="5"/>
  <c r="N51" i="5" s="1"/>
  <c r="N60" i="10" l="1"/>
  <c r="N59" i="10"/>
  <c r="N51" i="10"/>
  <c r="N37" i="10" s="1"/>
  <c r="O41" i="10"/>
  <c r="N57" i="10"/>
  <c r="N60" i="5"/>
  <c r="N59" i="5"/>
  <c r="N37" i="5"/>
  <c r="O41" i="5"/>
  <c r="O51" i="5" s="1"/>
  <c r="N57" i="5"/>
  <c r="O59" i="10" l="1"/>
  <c r="O51" i="10"/>
  <c r="O37" i="10" s="1"/>
  <c r="P41" i="10"/>
  <c r="O57" i="10"/>
  <c r="O60" i="10"/>
  <c r="O59" i="5"/>
  <c r="O37" i="5"/>
  <c r="P41" i="5"/>
  <c r="P51" i="5" s="1"/>
  <c r="O60" i="5"/>
  <c r="O57" i="5"/>
  <c r="P57" i="10" l="1"/>
  <c r="P60" i="10"/>
  <c r="P51" i="10"/>
  <c r="P37" i="10" s="1"/>
  <c r="P59" i="10"/>
  <c r="Q41" i="10"/>
  <c r="P60" i="5"/>
  <c r="P37" i="5"/>
  <c r="P57" i="5"/>
  <c r="Q41" i="5"/>
  <c r="Q51" i="5" s="1"/>
  <c r="P59" i="5"/>
  <c r="Q57" i="10" l="1"/>
  <c r="Q60" i="10"/>
  <c r="Q59" i="10"/>
  <c r="Q51" i="10"/>
  <c r="Q37" i="10" s="1"/>
  <c r="R41" i="10"/>
  <c r="Q57" i="5"/>
  <c r="Q60" i="5"/>
  <c r="R41" i="5"/>
  <c r="R51" i="5" s="1"/>
  <c r="Q59" i="5"/>
  <c r="Q37" i="5"/>
  <c r="R60" i="10" l="1"/>
  <c r="R59" i="10"/>
  <c r="R51" i="10"/>
  <c r="R37" i="10" s="1"/>
  <c r="S41" i="10"/>
  <c r="R57" i="10"/>
  <c r="R60" i="5"/>
  <c r="R59" i="5"/>
  <c r="R57" i="5"/>
  <c r="R37" i="5"/>
  <c r="S41" i="5"/>
  <c r="S51" i="5" s="1"/>
  <c r="S59" i="10" l="1"/>
  <c r="S51" i="10"/>
  <c r="S37" i="10" s="1"/>
  <c r="T41" i="10"/>
  <c r="S57" i="10"/>
  <c r="S60" i="10"/>
  <c r="S59" i="5"/>
  <c r="S37" i="5"/>
  <c r="T41" i="5"/>
  <c r="T51" i="5" s="1"/>
  <c r="S60" i="5"/>
  <c r="S57" i="5"/>
  <c r="T57" i="10" l="1"/>
  <c r="T60" i="10"/>
  <c r="T59" i="10"/>
  <c r="U41" i="10"/>
  <c r="T51" i="10"/>
  <c r="T37" i="10" s="1"/>
  <c r="T59" i="5"/>
  <c r="T37" i="5"/>
  <c r="T60" i="5"/>
  <c r="T57" i="5"/>
  <c r="U41" i="5"/>
  <c r="U51" i="5" s="1"/>
  <c r="U57" i="10" l="1"/>
  <c r="U60" i="10"/>
  <c r="U59" i="10"/>
  <c r="U51" i="10"/>
  <c r="U37" i="10" s="1"/>
  <c r="V41" i="10"/>
  <c r="U57" i="5"/>
  <c r="U60" i="5"/>
  <c r="U59" i="5"/>
  <c r="U37" i="5"/>
  <c r="V41" i="5"/>
  <c r="V51" i="5" s="1"/>
  <c r="V60" i="10" l="1"/>
  <c r="V59" i="10"/>
  <c r="V51" i="10"/>
  <c r="V37" i="10" s="1"/>
  <c r="W41" i="10"/>
  <c r="V57" i="10"/>
  <c r="V60" i="5"/>
  <c r="V59" i="5"/>
  <c r="W41" i="5"/>
  <c r="W51" i="5" s="1"/>
  <c r="V57" i="5"/>
  <c r="V37" i="5"/>
  <c r="W59" i="10" l="1"/>
  <c r="W51" i="10"/>
  <c r="W37" i="10" s="1"/>
  <c r="X41" i="10"/>
  <c r="W57" i="10"/>
  <c r="W60" i="10"/>
  <c r="W59" i="5"/>
  <c r="W37" i="5"/>
  <c r="X41" i="5"/>
  <c r="X51" i="5" s="1"/>
  <c r="W57" i="5"/>
  <c r="W60" i="5"/>
  <c r="X57" i="10" l="1"/>
  <c r="X60" i="10"/>
  <c r="X59" i="10"/>
  <c r="Y41" i="10"/>
  <c r="X51" i="10"/>
  <c r="X37" i="10" s="1"/>
  <c r="X60" i="5"/>
  <c r="X37" i="5"/>
  <c r="X59" i="5"/>
  <c r="X57" i="5"/>
  <c r="Y41" i="5"/>
  <c r="Y51" i="5" s="1"/>
  <c r="Y57" i="10" l="1"/>
  <c r="Y60" i="10"/>
  <c r="Y59" i="10"/>
  <c r="Y51" i="10"/>
  <c r="Y37" i="10" s="1"/>
  <c r="Z41" i="10"/>
  <c r="Y57" i="5"/>
  <c r="Y60" i="5"/>
  <c r="Y37" i="5"/>
  <c r="Y59" i="5"/>
  <c r="Z41" i="5"/>
  <c r="Z51" i="5" s="1"/>
  <c r="Z60" i="10" l="1"/>
  <c r="Z59" i="10"/>
  <c r="Z51" i="10"/>
  <c r="Z37" i="10" s="1"/>
  <c r="AA41" i="10"/>
  <c r="Z57" i="10"/>
  <c r="Z60" i="5"/>
  <c r="Z59" i="5"/>
  <c r="Z37" i="5"/>
  <c r="AA41" i="5"/>
  <c r="AA51" i="5" s="1"/>
  <c r="Z57" i="5"/>
  <c r="AA59" i="10" l="1"/>
  <c r="AA51" i="10"/>
  <c r="AA37" i="10" s="1"/>
  <c r="AB41" i="10"/>
  <c r="AA57" i="10"/>
  <c r="AA60" i="10"/>
  <c r="AA59" i="5"/>
  <c r="AA37" i="5"/>
  <c r="AB41" i="5"/>
  <c r="AB51" i="5" s="1"/>
  <c r="AA57" i="5"/>
  <c r="AA60" i="5"/>
  <c r="AB57" i="10" l="1"/>
  <c r="AB60" i="10"/>
  <c r="AB51" i="10"/>
  <c r="AB37" i="10" s="1"/>
  <c r="AB59" i="10"/>
  <c r="AC41" i="10"/>
  <c r="AB57" i="5"/>
  <c r="AC41" i="5"/>
  <c r="AC51" i="5" s="1"/>
  <c r="AB59" i="5"/>
  <c r="AB60" i="5"/>
  <c r="AB37" i="5"/>
  <c r="AC57" i="10" l="1"/>
  <c r="AC60" i="10"/>
  <c r="AC59" i="10"/>
  <c r="AC51" i="10"/>
  <c r="AC37" i="10" s="1"/>
  <c r="AD41" i="10"/>
  <c r="AC57" i="5"/>
  <c r="AC60" i="5"/>
  <c r="AC59" i="5"/>
  <c r="AC37" i="5"/>
  <c r="AD41" i="5"/>
  <c r="AD51" i="5" s="1"/>
  <c r="AD60" i="10" l="1"/>
  <c r="AD59" i="10"/>
  <c r="AD51" i="10"/>
  <c r="AD37" i="10" s="1"/>
  <c r="AE41" i="10"/>
  <c r="AD57" i="10"/>
  <c r="AD60" i="5"/>
  <c r="AD59" i="5"/>
  <c r="AD37" i="5"/>
  <c r="AE41" i="5"/>
  <c r="AE51" i="5" s="1"/>
  <c r="AD57" i="5"/>
  <c r="AE59" i="10" l="1"/>
  <c r="AE51" i="10"/>
  <c r="AE37" i="10" s="1"/>
  <c r="AF41" i="10"/>
  <c r="AE57" i="10"/>
  <c r="AE60" i="10"/>
  <c r="AE59" i="5"/>
  <c r="AE37" i="5"/>
  <c r="AF41" i="5"/>
  <c r="AF51" i="5" s="1"/>
  <c r="AE60" i="5"/>
  <c r="AE57" i="5"/>
  <c r="AF57" i="10" l="1"/>
  <c r="AF60" i="10"/>
  <c r="AF51" i="10"/>
  <c r="AF37" i="10" s="1"/>
  <c r="AF59" i="10"/>
  <c r="AG41" i="10"/>
  <c r="AF60" i="5"/>
  <c r="AF37" i="5"/>
  <c r="AF57" i="5"/>
  <c r="AG41" i="5"/>
  <c r="AG51" i="5" s="1"/>
  <c r="AF59" i="5"/>
  <c r="AG57" i="10" l="1"/>
  <c r="AG60" i="10"/>
  <c r="AG59" i="10"/>
  <c r="AG51" i="10"/>
  <c r="AG37" i="10" s="1"/>
  <c r="AH41" i="10"/>
  <c r="AG57" i="5"/>
  <c r="AG60" i="5"/>
  <c r="AH41" i="5"/>
  <c r="AH51" i="5" s="1"/>
  <c r="AG59" i="5"/>
  <c r="AG37" i="5"/>
  <c r="AH60" i="10" l="1"/>
  <c r="AH59" i="10"/>
  <c r="AH51" i="10"/>
  <c r="AH37" i="10" s="1"/>
  <c r="AI41" i="10"/>
  <c r="AH57" i="10"/>
  <c r="AH60" i="5"/>
  <c r="AH59" i="5"/>
  <c r="AH57" i="5"/>
  <c r="AH37" i="5"/>
  <c r="AI41" i="5"/>
  <c r="AI51" i="5" s="1"/>
  <c r="AI59" i="10" l="1"/>
  <c r="AI51" i="10"/>
  <c r="AI37" i="10" s="1"/>
  <c r="AJ41" i="10"/>
  <c r="AI57" i="10"/>
  <c r="AI60" i="10"/>
  <c r="AI59" i="5"/>
  <c r="AI37" i="5"/>
  <c r="AJ41" i="5"/>
  <c r="AJ51" i="5" s="1"/>
  <c r="AI60" i="5"/>
  <c r="AI57" i="5"/>
  <c r="AJ57" i="10" l="1"/>
  <c r="AJ60" i="10"/>
  <c r="AJ59" i="10"/>
  <c r="AJ51" i="10"/>
  <c r="AJ37" i="10" s="1"/>
  <c r="AJ59" i="5"/>
  <c r="AJ37" i="5"/>
  <c r="AJ60" i="5"/>
  <c r="AJ57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3" authorId="0" shapeId="0" xr:uid="{00000000-0006-0000-0400-000001000000}">
      <text>
        <r>
          <rPr>
            <sz val="12"/>
            <color indexed="81"/>
            <rFont val="Tahoma"/>
            <family val="2"/>
          </rPr>
          <t xml:space="preserve">Please list only individual licences (i.e. not used in conjunctive use systems).
</t>
        </r>
      </text>
    </comment>
    <comment ref="B20" authorId="0" shapeId="0" xr:uid="{00000000-0006-0000-0400-000002000000}">
      <text>
        <r>
          <rPr>
            <sz val="12"/>
            <color indexed="81"/>
            <rFont val="Tahoma"/>
            <family val="2"/>
          </rPr>
          <t xml:space="preserve">If additional lines are required please insert into middle of group to ensure automatic calculations pick up all data.
</t>
        </r>
      </text>
    </comment>
    <comment ref="B27" authorId="0" shapeId="0" xr:uid="{00000000-0006-0000-0400-000003000000}">
      <text>
        <r>
          <rPr>
            <sz val="12"/>
            <color indexed="81"/>
            <rFont val="Tahoma"/>
            <family val="2"/>
          </rPr>
          <t>If additional lines are required please insert into middle of group to ensure automatic calculations pick up all data.
DO NOT DELETE DEFAULT INPUT ROWS - If unrequired leave blank.</t>
        </r>
      </text>
    </comment>
    <comment ref="J28" authorId="0" shapeId="0" xr:uid="{00000000-0006-0000-0400-000004000000}">
      <text>
        <r>
          <rPr>
            <sz val="12"/>
            <color indexed="81"/>
            <rFont val="Tahoma"/>
            <family val="2"/>
          </rPr>
          <t xml:space="preserve">Please state if a licence has been applied for, approved, granted, awaiting mobilisation, or other specified status.
</t>
        </r>
      </text>
    </comment>
    <comment ref="C40" authorId="0" shapeId="0" xr:uid="{00000000-0006-0000-0400-000005000000}">
      <text>
        <r>
          <rPr>
            <b/>
            <sz val="14"/>
            <color indexed="81"/>
            <rFont val="Tahoma"/>
            <family val="2"/>
          </rPr>
          <t>Do not delete default inserted input lines.  These are required to generate the autosum of all additional rows added.  Additional rows which the user enters can be deleted.</t>
        </r>
        <r>
          <rPr>
            <sz val="14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E3" authorId="0" shapeId="0" xr:uid="{00000000-0006-0000-0A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58.1 has been added into 7FP Deployable Ouput calculations to ensure that it is reflected in final supply-demand balance calculations. Please ensure that you do not double count increases to raw water abstractions and increases to deployable output</t>
        </r>
      </text>
    </comment>
  </commentList>
</comments>
</file>

<file path=xl/sharedStrings.xml><?xml version="1.0" encoding="utf-8"?>
<sst xmlns="http://schemas.openxmlformats.org/spreadsheetml/2006/main" count="2701" uniqueCount="601">
  <si>
    <t>All queries on the content of this workbook should be sent to:</t>
  </si>
  <si>
    <t>water-company-plan@environment-agency.gov.uk</t>
  </si>
  <si>
    <t>Water resource zone information</t>
  </si>
  <si>
    <t>Company:</t>
  </si>
  <si>
    <t>Resource Zone Name:</t>
  </si>
  <si>
    <t>Resource Zone Number:</t>
  </si>
  <si>
    <t xml:space="preserve">Planning Scenario Name:                                                                     </t>
  </si>
  <si>
    <t xml:space="preserve">Chosen Level of Service:  </t>
  </si>
  <si>
    <t>Base Year:</t>
  </si>
  <si>
    <t>Responsible Officer:</t>
  </si>
  <si>
    <t>Signed:</t>
  </si>
  <si>
    <t>Dated:</t>
  </si>
  <si>
    <t>Version:</t>
  </si>
  <si>
    <t>[Digital signature is acceptable]</t>
  </si>
  <si>
    <t>Key to cells</t>
  </si>
  <si>
    <t xml:space="preserve">Clear cells - indicate an input is required </t>
  </si>
  <si>
    <t>Yellow shaded cells - indicates a formula.</t>
  </si>
  <si>
    <t>Blue shaded cells - indicate base year data.</t>
  </si>
  <si>
    <t xml:space="preserve">Light grey shaded cells - indicate preceding years.  </t>
  </si>
  <si>
    <t xml:space="preserve">Dark grey cells - indicate that no data entry is required. </t>
  </si>
  <si>
    <t>Worksheet</t>
  </si>
  <si>
    <t>Content</t>
  </si>
  <si>
    <t>WRZ summary</t>
  </si>
  <si>
    <t>Supply-Demand Balance and components</t>
  </si>
  <si>
    <t>1. BL Licences</t>
  </si>
  <si>
    <t>Baseline water resources</t>
  </si>
  <si>
    <t>2. BL Supply</t>
  </si>
  <si>
    <t>Baseline water supplies</t>
  </si>
  <si>
    <t>3. BL Demand</t>
  </si>
  <si>
    <t>Baseline demand</t>
  </si>
  <si>
    <t>4. BL SDB</t>
  </si>
  <si>
    <t>Baseline supply demand balance</t>
  </si>
  <si>
    <t>5. Feasible options</t>
  </si>
  <si>
    <t>6. Preferred options</t>
  </si>
  <si>
    <t>High level costs of preferred options (Dry Year) - publicly available</t>
  </si>
  <si>
    <t>7. FP Supply</t>
  </si>
  <si>
    <t>Final Planning water supplies (impact of Scenario options)</t>
  </si>
  <si>
    <t>8. FP Demand</t>
  </si>
  <si>
    <t>Final Planning demand (impact of Scenario options)</t>
  </si>
  <si>
    <t>9. FP SDB</t>
  </si>
  <si>
    <t>Final Planning supply demand balance</t>
  </si>
  <si>
    <t>10. Drought plan links</t>
  </si>
  <si>
    <t>Drought plan links</t>
  </si>
  <si>
    <t>Summary graphs of water resources planning tables data</t>
  </si>
  <si>
    <t>DERIVATION</t>
  </si>
  <si>
    <t>DESCRIPTION</t>
  </si>
  <si>
    <t>UNITS</t>
  </si>
  <si>
    <t>For info 2017-18</t>
  </si>
  <si>
    <t>For info 2018-19</t>
  </si>
  <si>
    <t>2020-21</t>
  </si>
  <si>
    <t>2021-22</t>
  </si>
  <si>
    <t>2022-23</t>
  </si>
  <si>
    <t>2023-24</t>
  </si>
  <si>
    <t>2024-25</t>
  </si>
  <si>
    <t>2025-26</t>
  </si>
  <si>
    <t>2026-27</t>
  </si>
  <si>
    <t>2027-28</t>
  </si>
  <si>
    <t>2028-29</t>
  </si>
  <si>
    <t>2029-2030</t>
  </si>
  <si>
    <t>2030-2031</t>
  </si>
  <si>
    <t>2031-2032</t>
  </si>
  <si>
    <t>2032-33</t>
  </si>
  <si>
    <t>2033-34</t>
  </si>
  <si>
    <t>2034-35</t>
  </si>
  <si>
    <t>2035-36</t>
  </si>
  <si>
    <t>2036-37</t>
  </si>
  <si>
    <t>2037-38</t>
  </si>
  <si>
    <t>2038-39</t>
  </si>
  <si>
    <t>2039-40</t>
  </si>
  <si>
    <t>2040-41</t>
  </si>
  <si>
    <t>SUPPLY</t>
  </si>
  <si>
    <t>13BL</t>
  </si>
  <si>
    <t>Total water available for use</t>
  </si>
  <si>
    <t>Ml/d</t>
  </si>
  <si>
    <t>13FP</t>
  </si>
  <si>
    <t>DEMAND</t>
  </si>
  <si>
    <t>26BL</t>
  </si>
  <si>
    <t>Unmeasured household consumption</t>
  </si>
  <si>
    <t>26FP</t>
  </si>
  <si>
    <t>25BL</t>
  </si>
  <si>
    <t>Measured household consumption</t>
  </si>
  <si>
    <t>25FP</t>
  </si>
  <si>
    <t>23BL+24BL</t>
  </si>
  <si>
    <t>Non-household consumption</t>
  </si>
  <si>
    <t>23FP+24FP</t>
  </si>
  <si>
    <t>40BL</t>
  </si>
  <si>
    <t>Total leakage</t>
  </si>
  <si>
    <t>40FP</t>
  </si>
  <si>
    <t>11BL-(23BL:26BL)-40BL</t>
  </si>
  <si>
    <t>Other components of demand</t>
  </si>
  <si>
    <t>11FP-(23FP:26FP)-40FP</t>
  </si>
  <si>
    <t>Total demand + target headroom (baseline)</t>
  </si>
  <si>
    <t>Total demand + target headroom (final plan)</t>
  </si>
  <si>
    <t>SUPPLY-DEMAND BALANCE</t>
  </si>
  <si>
    <t>16BL</t>
  </si>
  <si>
    <t>Target headroom</t>
  </si>
  <si>
    <t>16FP</t>
  </si>
  <si>
    <t>17BL</t>
  </si>
  <si>
    <t>Available headroom</t>
  </si>
  <si>
    <t>17FP</t>
  </si>
  <si>
    <t>Baseline Supply-Demand Balance:</t>
  </si>
  <si>
    <t>2041-42</t>
  </si>
  <si>
    <t>2042-43</t>
  </si>
  <si>
    <t>2043-44</t>
  </si>
  <si>
    <t>2044-45</t>
  </si>
  <si>
    <t>SDB (Ml/d)</t>
  </si>
  <si>
    <t>Final Planning Supply-Demand Balance:</t>
  </si>
  <si>
    <t>Resource Zone Name</t>
  </si>
  <si>
    <t>Table 1: Baseline licences</t>
  </si>
  <si>
    <t>Row ref</t>
  </si>
  <si>
    <t>Derivation</t>
  </si>
  <si>
    <t>Licence number</t>
  </si>
  <si>
    <t>Source name</t>
  </si>
  <si>
    <t>Source type</t>
  </si>
  <si>
    <t>Deployable output (Ml/d)</t>
  </si>
  <si>
    <t>Annual licensed quantity (Ml/d)</t>
  </si>
  <si>
    <t>Constraints on deployable output</t>
  </si>
  <si>
    <t>All individual licences:</t>
  </si>
  <si>
    <t>0.1BL</t>
  </si>
  <si>
    <t>Sum (0.1BL+...)</t>
  </si>
  <si>
    <t xml:space="preserve"> - </t>
  </si>
  <si>
    <t>Input</t>
  </si>
  <si>
    <t>0.2BL</t>
  </si>
  <si>
    <t>Sum (0.2BL+...)</t>
  </si>
  <si>
    <t>Total</t>
  </si>
  <si>
    <t>Group #:</t>
  </si>
  <si>
    <t>[Enter name of group]</t>
  </si>
  <si>
    <t>Unused licences:</t>
  </si>
  <si>
    <t>DYAA deployable output (Ml/d)</t>
  </si>
  <si>
    <t>Reason licence is unused</t>
  </si>
  <si>
    <t>0.3BL</t>
  </si>
  <si>
    <t>Sum (0.3BL+...)</t>
  </si>
  <si>
    <t>New licences (within current AMP):</t>
  </si>
  <si>
    <t>Status of licence</t>
  </si>
  <si>
    <t>0.4BL</t>
  </si>
  <si>
    <t>Sum (0.4BL+...)</t>
  </si>
  <si>
    <t>README</t>
  </si>
  <si>
    <t>Table 2: Baseline supply</t>
  </si>
  <si>
    <t>Component</t>
  </si>
  <si>
    <t>Unit</t>
  </si>
  <si>
    <t>decimal places</t>
  </si>
  <si>
    <t>1BL</t>
  </si>
  <si>
    <t>Raw water abstracted</t>
  </si>
  <si>
    <t>Resources</t>
  </si>
  <si>
    <t>2BL</t>
  </si>
  <si>
    <t xml:space="preserve">Total raw water imported </t>
  </si>
  <si>
    <t>sum(2.1BL+2.2BL+2.3BL...)</t>
  </si>
  <si>
    <t>2.1BL+</t>
  </si>
  <si>
    <t>Raw water imported from: None</t>
  </si>
  <si>
    <t>3BL</t>
  </si>
  <si>
    <t>Total potable water imported</t>
  </si>
  <si>
    <t>sum(3.1BL+3.2BL+3.3BL...)</t>
  </si>
  <si>
    <t>3.1BL+</t>
  </si>
  <si>
    <t>Potable water imported from:  None</t>
  </si>
  <si>
    <t>5BL</t>
  </si>
  <si>
    <t>Total raw water exported (raw exports and non potable uses)</t>
  </si>
  <si>
    <t>sum(5.1BL+5.2BL+...)</t>
  </si>
  <si>
    <t>5.1BL</t>
  </si>
  <si>
    <t xml:space="preserve">Non potable water supplied to: </t>
  </si>
  <si>
    <t>5.2BL+</t>
  </si>
  <si>
    <t>Raw water export to: None</t>
  </si>
  <si>
    <t>6BL</t>
  </si>
  <si>
    <t>Total potable water exported</t>
  </si>
  <si>
    <t>sum(6.1BL+6.2BL+6.3BL...)</t>
  </si>
  <si>
    <t>6.1BL+</t>
  </si>
  <si>
    <t>7BL</t>
  </si>
  <si>
    <t>Deployable Output (baseline profile without reductions)</t>
  </si>
  <si>
    <t>sum(0.1Bl+0.2BL+0.3BL+0.4BL)</t>
  </si>
  <si>
    <t>Resource (and process) Losses</t>
  </si>
  <si>
    <t>8BL</t>
  </si>
  <si>
    <t>Baseline forecast changes to Deployable Output</t>
  </si>
  <si>
    <t>sum(8.1BL+8.2BL+8.3BL)</t>
  </si>
  <si>
    <t>8.1BL</t>
  </si>
  <si>
    <t>Change in DO due to climate change</t>
  </si>
  <si>
    <t>Input (reductions must be expressed as -ve)</t>
  </si>
  <si>
    <t>8.2BL</t>
  </si>
  <si>
    <t>Reductions to restore sustainable abstraction</t>
  </si>
  <si>
    <t>sum(8.2BL sub components)</t>
  </si>
  <si>
    <t>8.2BL+</t>
  </si>
  <si>
    <t>Total for the zone</t>
  </si>
  <si>
    <t>Input (zero or negative number)</t>
  </si>
  <si>
    <t>8.3BL</t>
  </si>
  <si>
    <t>Total other changes to DO (specify, e.g. nitrates): None</t>
  </si>
  <si>
    <t>9BL</t>
  </si>
  <si>
    <t>Raw water losses, treatment works losses and operational use</t>
  </si>
  <si>
    <t>10BL</t>
  </si>
  <si>
    <t>Outage allowance</t>
  </si>
  <si>
    <t>Table 3: Baseline demand</t>
  </si>
  <si>
    <t>Decimal places</t>
  </si>
  <si>
    <t>Consumption</t>
  </si>
  <si>
    <t>19BL</t>
  </si>
  <si>
    <t>Water delivered measured non-household</t>
  </si>
  <si>
    <t>20BL</t>
  </si>
  <si>
    <t>Water delivered unmeasured non- household</t>
  </si>
  <si>
    <t>21BL</t>
  </si>
  <si>
    <t>Water delivered measured household</t>
  </si>
  <si>
    <t>22BL</t>
  </si>
  <si>
    <t>Water delivered unmeasured household</t>
  </si>
  <si>
    <t>23BL</t>
  </si>
  <si>
    <t>Measured Non Household - Consumption</t>
  </si>
  <si>
    <t>19BL-34BL</t>
  </si>
  <si>
    <t>24BL</t>
  </si>
  <si>
    <t>Unmeasured Non Household - Consumption</t>
  </si>
  <si>
    <t>20BL-35BL</t>
  </si>
  <si>
    <t>Measured Household - Consumption</t>
  </si>
  <si>
    <t>21BL-36BL</t>
  </si>
  <si>
    <t>Unmeasured Household - Consumption</t>
  </si>
  <si>
    <t>22BL-37BL</t>
  </si>
  <si>
    <t xml:space="preserve">27 - </t>
  </si>
  <si>
    <t>Percentage of consumption driven by climate change</t>
  </si>
  <si>
    <t>%</t>
  </si>
  <si>
    <t xml:space="preserve">28 - </t>
  </si>
  <si>
    <t>Volume of consumption driven by climate change</t>
  </si>
  <si>
    <t>PCC and consumption by component</t>
  </si>
  <si>
    <t>29BL</t>
  </si>
  <si>
    <t>Measured Household - PCC</t>
  </si>
  <si>
    <t>(25BL*1,000,000)/(51BL*1,000)</t>
  </si>
  <si>
    <t>l/h/d</t>
  </si>
  <si>
    <t>29.1BL</t>
  </si>
  <si>
    <t>Measured toilet flushing</t>
  </si>
  <si>
    <t>29.2BL</t>
  </si>
  <si>
    <t>Measured personal washing</t>
  </si>
  <si>
    <t>29.3BL</t>
  </si>
  <si>
    <t>Measured clothes washing</t>
  </si>
  <si>
    <t>29.4BL</t>
  </si>
  <si>
    <t>Measured dish washing</t>
  </si>
  <si>
    <t>29.5BL</t>
  </si>
  <si>
    <t>Measured miscellaneous internal use</t>
  </si>
  <si>
    <t>29.6BL</t>
  </si>
  <si>
    <t>Measured external use</t>
  </si>
  <si>
    <t>30BL</t>
  </si>
  <si>
    <t>Unmeasured Household - PCC</t>
  </si>
  <si>
    <t>(26BL*1,000,000)/(52BL*1,000)</t>
  </si>
  <si>
    <t>30.1BL</t>
  </si>
  <si>
    <t>Unmeasured toilet flushing</t>
  </si>
  <si>
    <t>30.2BL</t>
  </si>
  <si>
    <t>Unmeasured personal washing</t>
  </si>
  <si>
    <t>30.3BL</t>
  </si>
  <si>
    <t>Unmeasured clothes washing</t>
  </si>
  <si>
    <t>30.4BL</t>
  </si>
  <si>
    <t>Unmeasured dish washing</t>
  </si>
  <si>
    <t>30.5BL</t>
  </si>
  <si>
    <t>Unmeasured miscellaneous internal use</t>
  </si>
  <si>
    <t>30.6BL</t>
  </si>
  <si>
    <t>Unmeasured external use</t>
  </si>
  <si>
    <t>31BL</t>
  </si>
  <si>
    <t>Average Household - PCC</t>
  </si>
  <si>
    <t>((25BL+26BL)*1,000,000))/(51BL+52BL*1,000)</t>
  </si>
  <si>
    <t>32BL</t>
  </si>
  <si>
    <t>Water Taken Unbilled</t>
  </si>
  <si>
    <t>33BL</t>
  </si>
  <si>
    <t>Distribution System Operational Use</t>
  </si>
  <si>
    <t>Leakage</t>
  </si>
  <si>
    <t>34BL</t>
  </si>
  <si>
    <t>Measured Non Household - USPL</t>
  </si>
  <si>
    <t>35BL</t>
  </si>
  <si>
    <t>Unmeasured Non Household - USPL</t>
  </si>
  <si>
    <t>36BL</t>
  </si>
  <si>
    <t>Measured Household - USPL</t>
  </si>
  <si>
    <t>37BL</t>
  </si>
  <si>
    <t>Unmeasured Household - USPL</t>
  </si>
  <si>
    <t>38BL</t>
  </si>
  <si>
    <t>Void Properties - USPL</t>
  </si>
  <si>
    <t>39BL</t>
  </si>
  <si>
    <t>Distribution Losses</t>
  </si>
  <si>
    <t>Total Leakage</t>
  </si>
  <si>
    <t>sum(34BL:39BL)</t>
  </si>
  <si>
    <t>41BL</t>
  </si>
  <si>
    <t>(40BL*1,000,000)/(48BL*1,000)</t>
  </si>
  <si>
    <t>l/prop/d</t>
  </si>
  <si>
    <t>Customer: Properties</t>
  </si>
  <si>
    <t>42BL</t>
  </si>
  <si>
    <t>Measured non-households - properties</t>
  </si>
  <si>
    <t>Input (total, excluding voids)</t>
  </si>
  <si>
    <t>000's</t>
  </si>
  <si>
    <t>43BL</t>
  </si>
  <si>
    <t>Unmeasured non-households - properties</t>
  </si>
  <si>
    <t>44BL</t>
  </si>
  <si>
    <t>All void non-households - properties</t>
  </si>
  <si>
    <t>Input (voids in each year)</t>
  </si>
  <si>
    <t>45BL</t>
  </si>
  <si>
    <t>Total measured households - properties (excl void)</t>
  </si>
  <si>
    <t>Pre-plan year = input.
Forecast years = Previous year 45BL + sum(45.1BL:45.6BL)</t>
  </si>
  <si>
    <t>45.1BL</t>
  </si>
  <si>
    <t>New build properties - properties</t>
  </si>
  <si>
    <t>Input (new builds in each year)</t>
  </si>
  <si>
    <t>45.2BL</t>
  </si>
  <si>
    <t>Meter optants - properties</t>
  </si>
  <si>
    <t>Input (meter optants in each year)</t>
  </si>
  <si>
    <t>45.3BL</t>
  </si>
  <si>
    <t>Compulsory metering - properties</t>
  </si>
  <si>
    <t>Input (compulsory meters in each year)</t>
  </si>
  <si>
    <t>45.4BL</t>
  </si>
  <si>
    <t>Metering on change of occupancy - properties</t>
  </si>
  <si>
    <t>Input (change of occupancy meters in each year)</t>
  </si>
  <si>
    <t>45.5BL</t>
  </si>
  <si>
    <t>Selective metering  - properties</t>
  </si>
  <si>
    <t>Input (selective meters in each year)</t>
  </si>
  <si>
    <t>45.6BL</t>
  </si>
  <si>
    <t>Other changes to existing metering - properties</t>
  </si>
  <si>
    <t>Input (other changes to meters in each year)</t>
  </si>
  <si>
    <t>45.7BL</t>
  </si>
  <si>
    <t>Measured void households - properties</t>
  </si>
  <si>
    <t>46BL</t>
  </si>
  <si>
    <t>Unmeasured households - properties (excl void)</t>
  </si>
  <si>
    <t>Input (total)</t>
  </si>
  <si>
    <t>47BL</t>
  </si>
  <si>
    <t>Unmeasured void households - properties</t>
  </si>
  <si>
    <t>48BL</t>
  </si>
  <si>
    <t>Total Resource Zone Properties (incl voids)</t>
  </si>
  <si>
    <t>SUM(42BL:45BL)+45.7BL+46BL+47BL</t>
  </si>
  <si>
    <t>Customer: Population</t>
  </si>
  <si>
    <t>49BL</t>
  </si>
  <si>
    <t>Measured Non Household - Population</t>
  </si>
  <si>
    <t>50BL</t>
  </si>
  <si>
    <t>Unmeasured Non Household - Population</t>
  </si>
  <si>
    <t>51BL</t>
  </si>
  <si>
    <t>Measured Household - Population</t>
  </si>
  <si>
    <t>52BL</t>
  </si>
  <si>
    <t>Unmeasured Household - Population</t>
  </si>
  <si>
    <t>53BL</t>
  </si>
  <si>
    <t>Total Resource Zone Population</t>
  </si>
  <si>
    <t>Sum(49BL:52BL)</t>
  </si>
  <si>
    <t>Occupancy</t>
  </si>
  <si>
    <t>54BL</t>
  </si>
  <si>
    <t>Measured Household - Occupancy Rate (average) (excl voids)</t>
  </si>
  <si>
    <t>51BL/45BL</t>
  </si>
  <si>
    <t>h/prop</t>
  </si>
  <si>
    <t>55BL</t>
  </si>
  <si>
    <t>Unmeasured Household - Occupancy Rate</t>
  </si>
  <si>
    <t>52BL/46BL</t>
  </si>
  <si>
    <t>Metering</t>
  </si>
  <si>
    <t>56BL</t>
  </si>
  <si>
    <t>Total Household Metering penetration (excl. voids)</t>
  </si>
  <si>
    <t>45BL/45BL+46BL</t>
  </si>
  <si>
    <t>57BL</t>
  </si>
  <si>
    <t>Total Household Metering penetration (incl. voids)</t>
  </si>
  <si>
    <t>45BL/(45BL+45.7BL+46BL+47BL)</t>
  </si>
  <si>
    <t>Table 4: Baseline supply demand balance</t>
  </si>
  <si>
    <t>SDB</t>
  </si>
  <si>
    <t>11BL</t>
  </si>
  <si>
    <t>Distribution input</t>
  </si>
  <si>
    <t>19BL+20BL+21BL+22BL+32BL+33BL+38BL+39BL</t>
  </si>
  <si>
    <t>12BL</t>
  </si>
  <si>
    <t>Water Available For Use (own sources)</t>
  </si>
  <si>
    <t>(7BL+8BL)-(9BL+10BL)</t>
  </si>
  <si>
    <t>Total Water Available For Use</t>
  </si>
  <si>
    <t>12BL+(2BL+3BL)-(5BL+6BL)</t>
  </si>
  <si>
    <t>14BL</t>
  </si>
  <si>
    <t>Target headroom (climate change component)</t>
  </si>
  <si>
    <t>15BL</t>
  </si>
  <si>
    <t>Target headroom (All other components)</t>
  </si>
  <si>
    <t>Target Headroom</t>
  </si>
  <si>
    <t>14BL+15BL</t>
  </si>
  <si>
    <t>Available Headroom</t>
  </si>
  <si>
    <t>13BL-11BL</t>
  </si>
  <si>
    <t>18BL</t>
  </si>
  <si>
    <t>Supply Demand Balance</t>
  </si>
  <si>
    <t>17BL-16BL</t>
  </si>
  <si>
    <t>Table 6: Preferred list of water management options</t>
  </si>
  <si>
    <t>DRY YEAR PLANNED GAINS IN WAFU OR SAVINGS IN DEMAND (Ml/d) - TO BE COMPLETED FOR ALL PREFERRED OPTIONS 
(WAFU gains for each year are individual year gains and not cumulative gains)</t>
  </si>
  <si>
    <t>Row Ref</t>
  </si>
  <si>
    <t>Option Name  
[Insert / delete non-numbered lines to suit]</t>
  </si>
  <si>
    <t>Option Reference No.</t>
  </si>
  <si>
    <t>Resource Management</t>
  </si>
  <si>
    <t>Increase raw water abstractions</t>
  </si>
  <si>
    <t>(insert row above)</t>
  </si>
  <si>
    <t>Raw water imports</t>
  </si>
  <si>
    <t>Potable water Imports (input reductions as -ve)</t>
  </si>
  <si>
    <t>Reduce raw water losses and operational use 
(input as -ve)</t>
  </si>
  <si>
    <t>Reduced raw water export (including non potable supplies)</t>
  </si>
  <si>
    <t>Reduce raw water exports  (input as -ve)</t>
  </si>
  <si>
    <t>Reduce non potable supplies (input as -ve)</t>
  </si>
  <si>
    <t>Reduce potable water exports (input as -ve)</t>
  </si>
  <si>
    <t>Other options to increase deployable output</t>
  </si>
  <si>
    <t>Distribution Side Management</t>
  </si>
  <si>
    <t>Reduce distribution losses  (input as -ve)</t>
  </si>
  <si>
    <t>Reduce distribution system operational use (DSOU)  (input as -ve)</t>
  </si>
  <si>
    <t>Production Side Management, Specify Below....</t>
  </si>
  <si>
    <t>Reduce treatment works losses (input as -ve)</t>
  </si>
  <si>
    <t>Reduce outages (input as -ve)</t>
  </si>
  <si>
    <t>Customer Side Management</t>
  </si>
  <si>
    <t>Change volume delivered to measured non households 
(input reductions as -ve)</t>
  </si>
  <si>
    <t>Change volume delivered to unmeasured non households
(input reductions as -ve)</t>
  </si>
  <si>
    <t>Change volume delivered to measured households
(input reductions as -ve)</t>
  </si>
  <si>
    <t>Change volume delivered to unmeasured households
(input reductions as -ve)</t>
  </si>
  <si>
    <t>Options to reduce water taken unbilled (input as -ve)</t>
  </si>
  <si>
    <t>Options impacting on measured Non Household - USPL
(input reductions as -ve)</t>
  </si>
  <si>
    <t>l/pr</t>
  </si>
  <si>
    <t>Options impacting on unmeasured Non Household - USPL
(input reductions as -ve)</t>
  </si>
  <si>
    <t>Options impacting on measured Household - USPL
(input reductions as -ve)</t>
  </si>
  <si>
    <t>Options impacting on unmeasured Household - USPL
(input reductions as -ve)</t>
  </si>
  <si>
    <t>Options impacting on Void properties - USPL
(input reductions as -ve)</t>
  </si>
  <si>
    <t>Table 7: Final planning water supply</t>
  </si>
  <si>
    <t>1FP</t>
  </si>
  <si>
    <t>Raw Water Abstracted</t>
  </si>
  <si>
    <t>2FP</t>
  </si>
  <si>
    <t xml:space="preserve">Raw Water Imported </t>
  </si>
  <si>
    <t>2BL+ (6. Preferred scenario ref 58.2)</t>
  </si>
  <si>
    <t>3FP</t>
  </si>
  <si>
    <t>Potable Water Imported</t>
  </si>
  <si>
    <t>3BL+ (6. Preferred scenario ref 58.3)</t>
  </si>
  <si>
    <t>Resource (and process) losses</t>
  </si>
  <si>
    <t>5FP</t>
  </si>
  <si>
    <t>Raw Water Exported (raw exports and non potable uses)</t>
  </si>
  <si>
    <t>5BL+ (6. Preferred scenario ref 58.5)</t>
  </si>
  <si>
    <t>6FP</t>
  </si>
  <si>
    <t>Potable Water Exported</t>
  </si>
  <si>
    <t>6BL+ (6. Preferred scenario ref 58.6)</t>
  </si>
  <si>
    <t>-</t>
  </si>
  <si>
    <t>7FP</t>
  </si>
  <si>
    <t>Deployable Output</t>
  </si>
  <si>
    <t>9FP</t>
  </si>
  <si>
    <t>10FP</t>
  </si>
  <si>
    <t>10BL+ (6. Preferred scenario ref 60.2)</t>
  </si>
  <si>
    <t>Table 8: Final planning water demand</t>
  </si>
  <si>
    <t>Derivation / Impact of preferred options</t>
  </si>
  <si>
    <t>19FP</t>
  </si>
  <si>
    <t>Water Delivered Measured Non Household</t>
  </si>
  <si>
    <t>Calculated BL+Preferred options</t>
  </si>
  <si>
    <t>20FP</t>
  </si>
  <si>
    <t>Water Delivered Unmeasured Non Household</t>
  </si>
  <si>
    <t>21FP</t>
  </si>
  <si>
    <t>Water Delivered Measured Household</t>
  </si>
  <si>
    <t>22FP</t>
  </si>
  <si>
    <t>Water Delivered Unmeasured Household</t>
  </si>
  <si>
    <t>23FP</t>
  </si>
  <si>
    <t>19FP-34FP</t>
  </si>
  <si>
    <t>24FP</t>
  </si>
  <si>
    <t>20FP-35FP</t>
  </si>
  <si>
    <t>21FP-36FP</t>
  </si>
  <si>
    <t>22FP-37FP</t>
  </si>
  <si>
    <t>27 -</t>
  </si>
  <si>
    <t>n/a in FP</t>
  </si>
  <si>
    <t xml:space="preserve"> -  </t>
  </si>
  <si>
    <t>28 -</t>
  </si>
  <si>
    <t>29FP</t>
  </si>
  <si>
    <t>(25FP*1,000,000)/(51FP*1,000)</t>
  </si>
  <si>
    <t>29.1FP</t>
  </si>
  <si>
    <t>Input brief explanation here</t>
  </si>
  <si>
    <t>29.2FP</t>
  </si>
  <si>
    <t>29.3FP</t>
  </si>
  <si>
    <t>29.4FP</t>
  </si>
  <si>
    <t>29.5FP</t>
  </si>
  <si>
    <t>29.6FP</t>
  </si>
  <si>
    <t>30FP</t>
  </si>
  <si>
    <t>(26FP*1,000,000)/(52FP*1,000)</t>
  </si>
  <si>
    <t>30.1FP</t>
  </si>
  <si>
    <t>30.2FP</t>
  </si>
  <si>
    <t>30.3FP</t>
  </si>
  <si>
    <t>30.4FP</t>
  </si>
  <si>
    <t>30.5FP</t>
  </si>
  <si>
    <t>30.6FP</t>
  </si>
  <si>
    <t>31FP</t>
  </si>
  <si>
    <t>((25FP+26FP)*1,000,000))/(51FP+52FP*1,000)</t>
  </si>
  <si>
    <t>32FP</t>
  </si>
  <si>
    <t>33FP</t>
  </si>
  <si>
    <t>34FP</t>
  </si>
  <si>
    <t>35FP</t>
  </si>
  <si>
    <t>36FP</t>
  </si>
  <si>
    <t>37FP</t>
  </si>
  <si>
    <t>38FP</t>
  </si>
  <si>
    <t>39FP</t>
  </si>
  <si>
    <t>Sum(34FP:39FP)</t>
  </si>
  <si>
    <t>41FP</t>
  </si>
  <si>
    <t>(40FP*1,000,000)/(48FP*1,000)</t>
  </si>
  <si>
    <t>42FP</t>
  </si>
  <si>
    <t>Measured Non Household - Properties</t>
  </si>
  <si>
    <t>43FP</t>
  </si>
  <si>
    <t>Unmeasured Non Household - Properties</t>
  </si>
  <si>
    <t>44FP</t>
  </si>
  <si>
    <t>45FP</t>
  </si>
  <si>
    <t>Measured Household - Properties (excl voids)</t>
  </si>
  <si>
    <t>Pre-plan year = input.
Forecast years = Previous year 45FP + sum(45.1FP:45.6FP)</t>
  </si>
  <si>
    <t>45.1FP</t>
  </si>
  <si>
    <t>New properties</t>
  </si>
  <si>
    <t>45.2FP</t>
  </si>
  <si>
    <t>45.3FP</t>
  </si>
  <si>
    <t>45.4FP</t>
  </si>
  <si>
    <t>45.5FP</t>
  </si>
  <si>
    <t>Selective metering properties</t>
  </si>
  <si>
    <t>45.6FP</t>
  </si>
  <si>
    <t>45.7FP</t>
  </si>
  <si>
    <t>46FP</t>
  </si>
  <si>
    <t>47FP</t>
  </si>
  <si>
    <t>48FP</t>
  </si>
  <si>
    <t>SUM(42FP:45FP)+45.7FP+46FP+47FP</t>
  </si>
  <si>
    <t>49FP</t>
  </si>
  <si>
    <t>50FP</t>
  </si>
  <si>
    <t>51FP</t>
  </si>
  <si>
    <t>52FP</t>
  </si>
  <si>
    <t>53FP</t>
  </si>
  <si>
    <t>49FP+Sum(50FP:52FP)</t>
  </si>
  <si>
    <t>54FP</t>
  </si>
  <si>
    <t>51FP/45FP</t>
  </si>
  <si>
    <t>55FP</t>
  </si>
  <si>
    <t>56FP</t>
  </si>
  <si>
    <t>45FP/45FP+46FP</t>
  </si>
  <si>
    <t>57FP</t>
  </si>
  <si>
    <t>45FP/(45FP+45.7FP+46FP+47FP)</t>
  </si>
  <si>
    <t>Table 9: Final planning water supply</t>
  </si>
  <si>
    <t>11FP</t>
  </si>
  <si>
    <t>Distribution Input</t>
  </si>
  <si>
    <t>19FP+20FP+21FP+22FP+32FP+33FP+38FP+39FP</t>
  </si>
  <si>
    <t>12FP</t>
  </si>
  <si>
    <t>12FP+(2FP+3FP)-(5FP+6FP)</t>
  </si>
  <si>
    <t>14FP</t>
  </si>
  <si>
    <t>15FP</t>
  </si>
  <si>
    <t>14FP+15FP</t>
  </si>
  <si>
    <t>13FP-11FP</t>
  </si>
  <si>
    <t>18FP</t>
  </si>
  <si>
    <t>17FP-16FP</t>
  </si>
  <si>
    <t>Data validation: Cell D20</t>
  </si>
  <si>
    <t>Dry Year Annual Average</t>
  </si>
  <si>
    <t>Dry Year Critical Period</t>
  </si>
  <si>
    <t>Dry Year Annual Average - benchmarking data</t>
  </si>
  <si>
    <t>Dry Year Critical Period - benchmarking data</t>
  </si>
  <si>
    <t>Fixed and Variable costs, Net Present Value, AIC and AISC of all feasible options (confidential)</t>
  </si>
  <si>
    <t>Grouped licences</t>
  </si>
  <si>
    <t>Additional notes (if desired)</t>
  </si>
  <si>
    <t>7FP-(9FP+10FP)</t>
  </si>
  <si>
    <t>7BL+ 8BL+ (6. Preferred scenario ref 58.7) + (6. Preferred scenario ref 58.1)</t>
  </si>
  <si>
    <t>9BL+ (6. Preferred scenario ref 60.1)+(6. Preferred scenario ref 58.4)</t>
  </si>
  <si>
    <t>Portsmouth Water</t>
  </si>
  <si>
    <t>Company</t>
  </si>
  <si>
    <t>PRT 1</t>
  </si>
  <si>
    <t>1 in 200</t>
  </si>
  <si>
    <t>2019/20</t>
  </si>
  <si>
    <t>Jim Barker</t>
  </si>
  <si>
    <t>Source A</t>
  </si>
  <si>
    <t>SW:River</t>
  </si>
  <si>
    <t>Licence</t>
  </si>
  <si>
    <t>Licence varied 2011 MRF set</t>
  </si>
  <si>
    <t>Source C</t>
  </si>
  <si>
    <t>GW</t>
  </si>
  <si>
    <t>Turbidity issues</t>
  </si>
  <si>
    <t>Source D</t>
  </si>
  <si>
    <t>Pump level</t>
  </si>
  <si>
    <t>Linked to Source C</t>
  </si>
  <si>
    <t>Source E</t>
  </si>
  <si>
    <t>Standby source</t>
  </si>
  <si>
    <t>Source F</t>
  </si>
  <si>
    <t>Licence varied 2015 Augmentation</t>
  </si>
  <si>
    <t>Source G</t>
  </si>
  <si>
    <t>Linked to Source S</t>
  </si>
  <si>
    <t>Source H</t>
  </si>
  <si>
    <t>Flow condition</t>
  </si>
  <si>
    <t>Source I</t>
  </si>
  <si>
    <t>Licence varied 2015 MRF set</t>
  </si>
  <si>
    <t>Source J</t>
  </si>
  <si>
    <t>DAPWL</t>
  </si>
  <si>
    <t>Water quality issues</t>
  </si>
  <si>
    <t>Source K</t>
  </si>
  <si>
    <t>Source B</t>
  </si>
  <si>
    <t>GW:Springs</t>
  </si>
  <si>
    <t>Licence varied 2009 MRF set</t>
  </si>
  <si>
    <t>Sources L-P</t>
  </si>
  <si>
    <t>River Ems augmentation</t>
  </si>
  <si>
    <t>Sources Q-T</t>
  </si>
  <si>
    <t>Pump capacity</t>
  </si>
  <si>
    <t>Nitrate blending/Bulk supply</t>
  </si>
  <si>
    <t>Source U</t>
  </si>
  <si>
    <t>Emergency use only</t>
  </si>
  <si>
    <t>Raw water augmentation R Ems</t>
  </si>
  <si>
    <t>Potable water export to: Sussex North</t>
  </si>
  <si>
    <t>Potable water export to: Hants South Phase 1</t>
  </si>
  <si>
    <t>Potable water export to: Hants South Phase 2</t>
  </si>
  <si>
    <t>Potable water export to: Hants South Phase 3</t>
  </si>
  <si>
    <t>Havant Thicket Reservoir</t>
  </si>
  <si>
    <t>R013</t>
  </si>
  <si>
    <t>Water Resources Planning Tables 2019 (Revised)</t>
  </si>
  <si>
    <t>Revised Base Year 2019-2020</t>
  </si>
  <si>
    <t>Voids</t>
  </si>
  <si>
    <t>Universal Switch existing dumb meters to smart</t>
  </si>
  <si>
    <t>NHH Water Efficiency</t>
  </si>
  <si>
    <t>TUBs &amp; NEUBS</t>
  </si>
  <si>
    <t>Optants (Dumb + Existing boundary box)</t>
  </si>
  <si>
    <t>Optants (Dumb + New boundary box)</t>
  </si>
  <si>
    <t>Optants (Smart)</t>
  </si>
  <si>
    <t>Change of occupancy (Dumb + Existing boundary box)</t>
  </si>
  <si>
    <t>Change of occupancy (Dumb + New boundary box)</t>
  </si>
  <si>
    <t>Change of occupancy (Smart + Existing boundary box)</t>
  </si>
  <si>
    <t>Change of occupancy (Smart + New boundary box)</t>
  </si>
  <si>
    <t xml:space="preserve">Not for Revenue (Dumb + existing boundary box) </t>
  </si>
  <si>
    <t xml:space="preserve">Not for Revenue (Dumb + new boundary box) </t>
  </si>
  <si>
    <t xml:space="preserve">Not for Revenue (Smart + existing boundary box) </t>
  </si>
  <si>
    <t xml:space="preserve">Not for Revenue (Smart + new boundary box) </t>
  </si>
  <si>
    <t>Universal metering (Dumb)</t>
  </si>
  <si>
    <t>Universal metering (Smart) (Existing boundary box)</t>
  </si>
  <si>
    <t>Universal metering (Smart) (New boundary box)</t>
  </si>
  <si>
    <t>Household Water Efficiency Programme</t>
  </si>
  <si>
    <t>Leakage Reduction (AMP7)</t>
  </si>
  <si>
    <t>Leakage Reduction (Long Term)</t>
  </si>
  <si>
    <t>Slindon drought permit</t>
  </si>
  <si>
    <t>Source J Boreholes, Source C, H &amp; O DO recovery, plus Slindon drought permit</t>
  </si>
  <si>
    <t>R022a, R024a, R023a, R021a, R068</t>
  </si>
  <si>
    <t>R068</t>
  </si>
  <si>
    <t xml:space="preserve">Demand mangement </t>
  </si>
  <si>
    <t>Resource management</t>
  </si>
  <si>
    <t>Revised WRMP19 - December 2022</t>
  </si>
  <si>
    <t>Revision (2022)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</si>
</sst>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yyyy\-yy"/>
    <numFmt numFmtId="165" formatCode="0.0"/>
    <numFmt numFmtId="166" formatCode="0.000"/>
  </numFmts>
  <fonts count="55" x14ac:knownFonts="1"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name val="Arial"/>
      <family val="2"/>
    </font>
    <font>
      <sz val="12"/>
      <name val="Arial"/>
      <family val="2"/>
    </font>
    <font>
      <u/>
      <sz val="10"/>
      <color indexed="12"/>
      <name val="Arial"/>
      <family val="2"/>
    </font>
    <font>
      <u/>
      <sz val="12"/>
      <color indexed="12"/>
      <name val="Arial"/>
      <family val="2"/>
    </font>
    <font>
      <b/>
      <sz val="12"/>
      <color indexed="12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2"/>
      <color indexed="47"/>
      <name val="Arial"/>
      <family val="2"/>
    </font>
    <font>
      <sz val="12"/>
      <color indexed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0"/>
      <color indexed="47"/>
      <name val="Arial"/>
      <family val="2"/>
    </font>
    <font>
      <sz val="14"/>
      <name val="Arial"/>
      <family val="2"/>
    </font>
    <font>
      <sz val="10"/>
      <color indexed="10"/>
      <name val="Arial"/>
      <family val="2"/>
    </font>
    <font>
      <b/>
      <sz val="14"/>
      <name val="Arial"/>
      <family val="2"/>
    </font>
    <font>
      <b/>
      <sz val="10"/>
      <color indexed="55"/>
      <name val="Arial"/>
      <family val="2"/>
    </font>
    <font>
      <b/>
      <sz val="10"/>
      <color indexed="23"/>
      <name val="Arial"/>
      <family val="2"/>
    </font>
    <font>
      <b/>
      <sz val="10"/>
      <color indexed="10"/>
      <name val="Arial"/>
      <family val="2"/>
    </font>
    <font>
      <sz val="10"/>
      <color indexed="23"/>
      <name val="Arial"/>
      <family val="2"/>
    </font>
    <font>
      <sz val="10"/>
      <color indexed="55"/>
      <name val="Arial"/>
      <family val="2"/>
    </font>
    <font>
      <sz val="10.5"/>
      <color indexed="10"/>
      <name val="Arial"/>
      <family val="2"/>
    </font>
    <font>
      <sz val="10.5"/>
      <name val="Arial"/>
      <family val="2"/>
    </font>
    <font>
      <b/>
      <sz val="11"/>
      <name val="Arial"/>
      <family val="2"/>
    </font>
    <font>
      <sz val="11"/>
      <color indexed="10"/>
      <name val="Arial"/>
      <family val="2"/>
    </font>
    <font>
      <b/>
      <sz val="10"/>
      <name val="Arial"/>
      <family val="2"/>
    </font>
    <font>
      <b/>
      <sz val="11"/>
      <color indexed="10"/>
      <name val="Arial"/>
      <family val="2"/>
    </font>
    <font>
      <sz val="12"/>
      <color indexed="10"/>
      <name val="Arial"/>
      <family val="2"/>
    </font>
    <font>
      <sz val="10"/>
      <color indexed="9"/>
      <name val="Arial"/>
      <family val="2"/>
    </font>
    <font>
      <b/>
      <sz val="14"/>
      <color indexed="10"/>
      <name val="Arial"/>
      <family val="2"/>
    </font>
    <font>
      <b/>
      <sz val="11"/>
      <color indexed="9"/>
      <name val="Arial"/>
      <family val="2"/>
    </font>
    <font>
      <sz val="11"/>
      <color indexed="9"/>
      <name val="Arial"/>
      <family val="2"/>
    </font>
    <font>
      <b/>
      <sz val="12"/>
      <color indexed="9"/>
      <name val="Arial"/>
      <family val="2"/>
    </font>
    <font>
      <b/>
      <sz val="12"/>
      <color indexed="10"/>
      <name val="Arial"/>
      <family val="2"/>
    </font>
    <font>
      <b/>
      <sz val="12"/>
      <color indexed="23"/>
      <name val="Arial"/>
      <family val="2"/>
    </font>
    <font>
      <b/>
      <sz val="10"/>
      <color indexed="9"/>
      <name val="Arial"/>
      <family val="2"/>
    </font>
    <font>
      <sz val="14"/>
      <color indexed="10"/>
      <name val="Arial"/>
      <family val="2"/>
    </font>
    <font>
      <i/>
      <sz val="10"/>
      <name val="Arial"/>
      <family val="2"/>
    </font>
    <font>
      <sz val="12"/>
      <color indexed="81"/>
      <name val="Tahoma"/>
      <family val="2"/>
    </font>
    <font>
      <b/>
      <sz val="14"/>
      <color indexed="81"/>
      <name val="Tahoma"/>
      <family val="2"/>
    </font>
    <font>
      <sz val="14"/>
      <color indexed="81"/>
      <name val="Tahoma"/>
      <family val="2"/>
    </font>
    <font>
      <sz val="10"/>
      <color theme="1"/>
      <name val="Arial"/>
      <family val="2"/>
    </font>
    <font>
      <sz val="12"/>
      <color rgb="FFFF0000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0"/>
      <color theme="8"/>
      <name val="Arial"/>
      <family val="2"/>
    </font>
    <font>
      <sz val="11"/>
      <color theme="1"/>
      <name val="Arial"/>
      <family val="2"/>
    </font>
    <font>
      <sz val="11"/>
      <color indexed="8"/>
      <name val="Calibri"/>
      <family val="2"/>
    </font>
    <font>
      <b/>
      <sz val="12"/>
      <color theme="1"/>
      <name val="Arial"/>
      <family val="2"/>
    </font>
    <font>
      <sz val="10"/>
      <color theme="9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22"/>
      </patternFill>
    </fill>
  </fills>
  <borders count="8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 diagonalDown="1">
      <left style="thin">
        <color indexed="9"/>
      </left>
      <right style="thin">
        <color indexed="9"/>
      </right>
      <top/>
      <bottom style="thin">
        <color indexed="9"/>
      </bottom>
      <diagonal style="thin">
        <color indexed="9"/>
      </diagonal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 style="thin">
        <color indexed="9"/>
      </bottom>
      <diagonal/>
    </border>
    <border>
      <left style="thin">
        <color indexed="9"/>
      </left>
      <right/>
      <top style="thin">
        <color indexed="64"/>
      </top>
      <bottom/>
      <diagonal/>
    </border>
    <border>
      <left/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64"/>
      </right>
      <top style="thin">
        <color indexed="64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/>
      <bottom/>
      <diagonal/>
    </border>
    <border>
      <left style="thin">
        <color indexed="9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9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64"/>
      </bottom>
      <diagonal/>
    </border>
    <border>
      <left/>
      <right/>
      <top style="thin">
        <color indexed="9"/>
      </top>
      <bottom style="thin">
        <color indexed="64"/>
      </bottom>
      <diagonal/>
    </border>
    <border>
      <left/>
      <right style="thin">
        <color indexed="9"/>
      </right>
      <top style="thin">
        <color indexed="9"/>
      </top>
      <bottom style="thin">
        <color indexed="64"/>
      </bottom>
      <diagonal/>
    </border>
    <border>
      <left style="thin">
        <color indexed="9"/>
      </left>
      <right style="thin">
        <color indexed="64"/>
      </right>
      <top style="thin">
        <color indexed="9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9"/>
      </left>
      <right/>
      <top style="thin">
        <color indexed="9"/>
      </top>
      <bottom/>
      <diagonal/>
    </border>
  </borders>
  <cellStyleXfs count="19">
    <xf numFmtId="0" fontId="0" fillId="0" borderId="0"/>
    <xf numFmtId="0" fontId="2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0" fontId="46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9" fillId="0" borderId="0"/>
    <xf numFmtId="0" fontId="51" fillId="0" borderId="0"/>
    <xf numFmtId="0" fontId="52" fillId="0" borderId="0">
      <alignment wrapText="1"/>
    </xf>
    <xf numFmtId="0" fontId="52" fillId="12" borderId="0">
      <alignment wrapText="1"/>
    </xf>
    <xf numFmtId="0" fontId="46" fillId="0" borderId="0"/>
    <xf numFmtId="9" fontId="2" fillId="0" borderId="0" applyFont="0" applyFill="0" applyBorder="0" applyAlignment="0" applyProtection="0"/>
  </cellStyleXfs>
  <cellXfs count="741">
    <xf numFmtId="0" fontId="0" fillId="0" borderId="0" xfId="0"/>
    <xf numFmtId="0" fontId="2" fillId="0" borderId="0" xfId="1"/>
    <xf numFmtId="0" fontId="2" fillId="0" borderId="2" xfId="1" applyBorder="1"/>
    <xf numFmtId="0" fontId="2" fillId="0" borderId="3" xfId="1" applyBorder="1"/>
    <xf numFmtId="0" fontId="2" fillId="0" borderId="5" xfId="1" applyBorder="1"/>
    <xf numFmtId="0" fontId="4" fillId="0" borderId="0" xfId="1" applyFont="1" applyAlignment="1">
      <alignment vertical="center"/>
    </xf>
    <xf numFmtId="0" fontId="7" fillId="0" borderId="1" xfId="1" applyFont="1" applyBorder="1" applyAlignment="1">
      <alignment vertical="center"/>
    </xf>
    <xf numFmtId="0" fontId="8" fillId="0" borderId="0" xfId="1" applyFont="1" applyAlignment="1">
      <alignment wrapText="1"/>
    </xf>
    <xf numFmtId="0" fontId="8" fillId="2" borderId="4" xfId="1" applyFont="1" applyFill="1" applyBorder="1"/>
    <xf numFmtId="0" fontId="8" fillId="2" borderId="0" xfId="1" applyFont="1" applyFill="1" applyAlignment="1">
      <alignment horizontal="center"/>
    </xf>
    <xf numFmtId="2" fontId="9" fillId="0" borderId="6" xfId="1" applyNumberFormat="1" applyFont="1" applyBorder="1" applyAlignment="1" applyProtection="1">
      <alignment horizontal="left"/>
      <protection locked="0"/>
    </xf>
    <xf numFmtId="0" fontId="10" fillId="0" borderId="0" xfId="1" applyFont="1"/>
    <xf numFmtId="0" fontId="4" fillId="0" borderId="0" xfId="1" applyFont="1"/>
    <xf numFmtId="0" fontId="4" fillId="0" borderId="5" xfId="1" applyFont="1" applyBorder="1"/>
    <xf numFmtId="1" fontId="9" fillId="0" borderId="6" xfId="1" applyNumberFormat="1" applyFont="1" applyBorder="1" applyAlignment="1" applyProtection="1">
      <alignment horizontal="left"/>
      <protection locked="0"/>
    </xf>
    <xf numFmtId="0" fontId="8" fillId="0" borderId="4" xfId="1" applyFont="1" applyBorder="1"/>
    <xf numFmtId="0" fontId="11" fillId="0" borderId="0" xfId="1" applyFont="1"/>
    <xf numFmtId="0" fontId="8" fillId="2" borderId="0" xfId="1" applyFont="1" applyFill="1" applyAlignment="1">
      <alignment horizontal="right"/>
    </xf>
    <xf numFmtId="0" fontId="9" fillId="0" borderId="6" xfId="3" applyFont="1" applyBorder="1" applyAlignment="1" applyProtection="1">
      <alignment horizontal="left"/>
      <protection locked="0"/>
    </xf>
    <xf numFmtId="164" fontId="9" fillId="0" borderId="6" xfId="1" applyNumberFormat="1" applyFont="1" applyBorder="1" applyAlignment="1" applyProtection="1">
      <alignment horizontal="left"/>
      <protection locked="0"/>
    </xf>
    <xf numFmtId="0" fontId="8" fillId="2" borderId="7" xfId="1" applyFont="1" applyFill="1" applyBorder="1" applyProtection="1">
      <protection locked="0"/>
    </xf>
    <xf numFmtId="0" fontId="8" fillId="2" borderId="0" xfId="1" applyFont="1" applyFill="1"/>
    <xf numFmtId="14" fontId="9" fillId="0" borderId="6" xfId="1" applyNumberFormat="1" applyFont="1" applyBorder="1" applyAlignment="1" applyProtection="1">
      <alignment horizontal="left"/>
      <protection locked="0"/>
    </xf>
    <xf numFmtId="2" fontId="9" fillId="0" borderId="0" xfId="1" applyNumberFormat="1" applyFont="1" applyAlignment="1" applyProtection="1">
      <alignment horizontal="left"/>
      <protection locked="0"/>
    </xf>
    <xf numFmtId="0" fontId="9" fillId="0" borderId="0" xfId="1" applyFont="1"/>
    <xf numFmtId="0" fontId="13" fillId="2" borderId="4" xfId="1" applyFont="1" applyFill="1" applyBorder="1"/>
    <xf numFmtId="0" fontId="14" fillId="0" borderId="0" xfId="1" applyFont="1"/>
    <xf numFmtId="0" fontId="3" fillId="0" borderId="0" xfId="1" applyFont="1" applyAlignment="1">
      <alignment wrapText="1"/>
    </xf>
    <xf numFmtId="0" fontId="4" fillId="0" borderId="2" xfId="1" applyFont="1" applyBorder="1" applyAlignment="1">
      <alignment vertical="center"/>
    </xf>
    <xf numFmtId="0" fontId="2" fillId="0" borderId="4" xfId="1" applyBorder="1"/>
    <xf numFmtId="0" fontId="4" fillId="0" borderId="8" xfId="1" applyFont="1" applyBorder="1"/>
    <xf numFmtId="0" fontId="15" fillId="0" borderId="0" xfId="1" applyFont="1"/>
    <xf numFmtId="0" fontId="4" fillId="3" borderId="8" xfId="1" applyFont="1" applyFill="1" applyBorder="1"/>
    <xf numFmtId="0" fontId="4" fillId="0" borderId="4" xfId="1" applyFont="1" applyBorder="1"/>
    <xf numFmtId="0" fontId="4" fillId="4" borderId="8" xfId="1" applyFont="1" applyFill="1" applyBorder="1"/>
    <xf numFmtId="0" fontId="4" fillId="5" borderId="8" xfId="1" applyFont="1" applyFill="1" applyBorder="1"/>
    <xf numFmtId="0" fontId="4" fillId="6" borderId="8" xfId="1" applyFont="1" applyFill="1" applyBorder="1"/>
    <xf numFmtId="0" fontId="4" fillId="0" borderId="9" xfId="1" applyFont="1" applyBorder="1"/>
    <xf numFmtId="0" fontId="4" fillId="0" borderId="10" xfId="1" applyFont="1" applyBorder="1"/>
    <xf numFmtId="0" fontId="2" fillId="0" borderId="10" xfId="1" applyBorder="1"/>
    <xf numFmtId="0" fontId="2" fillId="0" borderId="11" xfId="1" applyBorder="1"/>
    <xf numFmtId="0" fontId="16" fillId="0" borderId="2" xfId="1" applyFont="1" applyBorder="1"/>
    <xf numFmtId="0" fontId="7" fillId="0" borderId="2" xfId="1" applyFont="1" applyBorder="1" applyAlignment="1">
      <alignment vertical="center"/>
    </xf>
    <xf numFmtId="0" fontId="7" fillId="0" borderId="2" xfId="1" applyFont="1" applyBorder="1"/>
    <xf numFmtId="0" fontId="6" fillId="0" borderId="0" xfId="2" applyFont="1" applyBorder="1" applyAlignment="1" applyProtection="1"/>
    <xf numFmtId="0" fontId="4" fillId="2" borderId="0" xfId="1" applyFont="1" applyFill="1"/>
    <xf numFmtId="0" fontId="5" fillId="0" borderId="0" xfId="2" applyBorder="1" applyAlignment="1" applyProtection="1"/>
    <xf numFmtId="0" fontId="8" fillId="0" borderId="9" xfId="1" applyFont="1" applyBorder="1"/>
    <xf numFmtId="0" fontId="8" fillId="0" borderId="10" xfId="1" applyFont="1" applyBorder="1"/>
    <xf numFmtId="0" fontId="4" fillId="2" borderId="10" xfId="1" applyFont="1" applyFill="1" applyBorder="1"/>
    <xf numFmtId="0" fontId="6" fillId="0" borderId="10" xfId="2" applyFont="1" applyBorder="1" applyAlignment="1" applyProtection="1"/>
    <xf numFmtId="0" fontId="4" fillId="0" borderId="11" xfId="1" applyFont="1" applyBorder="1"/>
    <xf numFmtId="0" fontId="8" fillId="0" borderId="0" xfId="1" applyFont="1"/>
    <xf numFmtId="0" fontId="2" fillId="0" borderId="12" xfId="1" applyBorder="1"/>
    <xf numFmtId="0" fontId="2" fillId="0" borderId="12" xfId="1" applyBorder="1" applyAlignment="1">
      <alignment horizontal="center"/>
    </xf>
    <xf numFmtId="0" fontId="17" fillId="0" borderId="13" xfId="1" applyFont="1" applyBorder="1"/>
    <xf numFmtId="0" fontId="2" fillId="0" borderId="13" xfId="1" applyBorder="1"/>
    <xf numFmtId="0" fontId="2" fillId="0" borderId="13" xfId="1" applyBorder="1" applyAlignment="1">
      <alignment horizontal="center"/>
    </xf>
    <xf numFmtId="0" fontId="18" fillId="0" borderId="13" xfId="1" applyFont="1" applyBorder="1" applyAlignment="1">
      <alignment horizontal="left"/>
    </xf>
    <xf numFmtId="0" fontId="19" fillId="0" borderId="12" xfId="1" applyFont="1" applyBorder="1" applyAlignment="1" applyProtection="1">
      <alignment horizontal="center"/>
      <protection hidden="1"/>
    </xf>
    <xf numFmtId="0" fontId="19" fillId="0" borderId="12" xfId="1" applyFont="1" applyBorder="1" applyAlignment="1" applyProtection="1">
      <alignment horizontal="left"/>
      <protection hidden="1"/>
    </xf>
    <xf numFmtId="0" fontId="19" fillId="0" borderId="14" xfId="1" applyFont="1" applyBorder="1" applyAlignment="1" applyProtection="1">
      <alignment horizontal="center"/>
      <protection hidden="1"/>
    </xf>
    <xf numFmtId="1" fontId="19" fillId="0" borderId="12" xfId="1" applyNumberFormat="1" applyFont="1" applyBorder="1" applyAlignment="1" applyProtection="1">
      <alignment horizontal="center" wrapText="1"/>
      <protection hidden="1"/>
    </xf>
    <xf numFmtId="0" fontId="19" fillId="0" borderId="12" xfId="1" applyFont="1" applyBorder="1" applyAlignment="1" applyProtection="1">
      <alignment horizontal="center" wrapText="1"/>
      <protection hidden="1"/>
    </xf>
    <xf numFmtId="0" fontId="20" fillId="0" borderId="12" xfId="1" applyFont="1" applyBorder="1" applyAlignment="1" applyProtection="1">
      <alignment horizontal="center"/>
      <protection hidden="1"/>
    </xf>
    <xf numFmtId="0" fontId="19" fillId="0" borderId="12" xfId="1" applyFont="1" applyBorder="1" applyProtection="1">
      <protection hidden="1"/>
    </xf>
    <xf numFmtId="0" fontId="20" fillId="0" borderId="15" xfId="1" applyFont="1" applyBorder="1" applyAlignment="1" applyProtection="1">
      <alignment horizontal="center"/>
      <protection hidden="1"/>
    </xf>
    <xf numFmtId="0" fontId="19" fillId="0" borderId="15" xfId="1" applyFont="1" applyBorder="1" applyAlignment="1" applyProtection="1">
      <alignment horizontal="center"/>
      <protection hidden="1"/>
    </xf>
    <xf numFmtId="0" fontId="21" fillId="0" borderId="12" xfId="1" applyFont="1" applyBorder="1" applyAlignment="1" applyProtection="1">
      <alignment horizontal="center"/>
      <protection hidden="1"/>
    </xf>
    <xf numFmtId="0" fontId="21" fillId="0" borderId="12" xfId="1" applyFont="1" applyBorder="1" applyProtection="1">
      <protection hidden="1"/>
    </xf>
    <xf numFmtId="2" fontId="21" fillId="0" borderId="12" xfId="1" applyNumberFormat="1" applyFont="1" applyBorder="1" applyAlignment="1" applyProtection="1">
      <alignment vertical="center"/>
      <protection hidden="1"/>
    </xf>
    <xf numFmtId="0" fontId="19" fillId="0" borderId="12" xfId="1" applyFont="1" applyBorder="1" applyAlignment="1" applyProtection="1">
      <alignment vertical="center"/>
      <protection hidden="1"/>
    </xf>
    <xf numFmtId="0" fontId="22" fillId="0" borderId="12" xfId="1" applyFont="1" applyBorder="1" applyProtection="1">
      <protection hidden="1"/>
    </xf>
    <xf numFmtId="0" fontId="21" fillId="0" borderId="12" xfId="1" applyFont="1" applyBorder="1" applyAlignment="1" applyProtection="1">
      <alignment horizontal="left"/>
      <protection hidden="1"/>
    </xf>
    <xf numFmtId="2" fontId="21" fillId="0" borderId="12" xfId="1" applyNumberFormat="1" applyFont="1" applyBorder="1" applyAlignment="1" applyProtection="1">
      <alignment vertical="center" wrapText="1"/>
      <protection hidden="1"/>
    </xf>
    <xf numFmtId="0" fontId="21" fillId="0" borderId="16" xfId="1" applyFont="1" applyBorder="1" applyProtection="1">
      <protection hidden="1"/>
    </xf>
    <xf numFmtId="0" fontId="21" fillId="0" borderId="16" xfId="1" applyFont="1" applyBorder="1" applyAlignment="1" applyProtection="1">
      <alignment horizontal="center"/>
      <protection hidden="1"/>
    </xf>
    <xf numFmtId="0" fontId="8" fillId="0" borderId="12" xfId="1" applyFont="1" applyBorder="1"/>
    <xf numFmtId="0" fontId="23" fillId="0" borderId="12" xfId="1" applyFont="1" applyBorder="1" applyAlignment="1">
      <alignment textRotation="90"/>
    </xf>
    <xf numFmtId="0" fontId="24" fillId="0" borderId="12" xfId="1" applyFont="1" applyBorder="1" applyAlignment="1">
      <alignment textRotation="90"/>
    </xf>
    <xf numFmtId="1" fontId="25" fillId="0" borderId="12" xfId="1" applyNumberFormat="1" applyFont="1" applyBorder="1" applyAlignment="1">
      <alignment horizontal="center" textRotation="90"/>
    </xf>
    <xf numFmtId="0" fontId="26" fillId="0" borderId="12" xfId="1" applyFont="1" applyBorder="1"/>
    <xf numFmtId="0" fontId="9" fillId="0" borderId="12" xfId="1" applyFont="1" applyBorder="1" applyAlignment="1">
      <alignment horizontal="right"/>
    </xf>
    <xf numFmtId="2" fontId="9" fillId="0" borderId="12" xfId="1" applyNumberFormat="1" applyFont="1" applyBorder="1" applyAlignment="1">
      <alignment horizontal="center"/>
    </xf>
    <xf numFmtId="0" fontId="9" fillId="0" borderId="12" xfId="1" applyFont="1" applyBorder="1"/>
    <xf numFmtId="0" fontId="12" fillId="2" borderId="0" xfId="1" applyFont="1" applyFill="1"/>
    <xf numFmtId="0" fontId="12" fillId="2" borderId="0" xfId="1" applyFont="1" applyFill="1" applyAlignment="1">
      <alignment horizontal="center"/>
    </xf>
    <xf numFmtId="0" fontId="12" fillId="2" borderId="0" xfId="1" applyFont="1" applyFill="1" applyAlignment="1">
      <alignment horizontal="center" vertical="center"/>
    </xf>
    <xf numFmtId="0" fontId="27" fillId="2" borderId="0" xfId="1" applyFont="1" applyFill="1" applyAlignment="1">
      <alignment horizontal="center" wrapText="1"/>
    </xf>
    <xf numFmtId="0" fontId="27" fillId="2" borderId="0" xfId="1" applyFont="1" applyFill="1" applyAlignment="1">
      <alignment horizontal="center" vertical="center"/>
    </xf>
    <xf numFmtId="0" fontId="28" fillId="0" borderId="12" xfId="1" applyFont="1" applyBorder="1" applyAlignment="1">
      <alignment textRotation="90"/>
    </xf>
    <xf numFmtId="0" fontId="25" fillId="0" borderId="12" xfId="1" applyFont="1" applyBorder="1" applyAlignment="1">
      <alignment textRotation="90"/>
    </xf>
    <xf numFmtId="0" fontId="9" fillId="0" borderId="14" xfId="1" applyFont="1" applyBorder="1"/>
    <xf numFmtId="0" fontId="2" fillId="0" borderId="14" xfId="1" applyBorder="1"/>
    <xf numFmtId="0" fontId="2" fillId="0" borderId="17" xfId="1" applyBorder="1" applyAlignment="1">
      <alignment horizontal="center"/>
    </xf>
    <xf numFmtId="0" fontId="2" fillId="0" borderId="15" xfId="1" applyBorder="1"/>
    <xf numFmtId="0" fontId="2" fillId="0" borderId="15" xfId="1" applyBorder="1" applyAlignment="1">
      <alignment horizontal="center"/>
    </xf>
    <xf numFmtId="0" fontId="27" fillId="2" borderId="18" xfId="1" applyFont="1" applyFill="1" applyBorder="1"/>
    <xf numFmtId="0" fontId="27" fillId="2" borderId="19" xfId="1" applyFont="1" applyFill="1" applyBorder="1" applyAlignment="1">
      <alignment horizontal="center"/>
    </xf>
    <xf numFmtId="0" fontId="2" fillId="2" borderId="19" xfId="1" applyFill="1" applyBorder="1" applyAlignment="1">
      <alignment horizontal="center"/>
    </xf>
    <xf numFmtId="0" fontId="2" fillId="2" borderId="20" xfId="1" applyFill="1" applyBorder="1" applyAlignment="1">
      <alignment horizontal="center"/>
    </xf>
    <xf numFmtId="0" fontId="2" fillId="2" borderId="23" xfId="1" applyFill="1" applyBorder="1" applyAlignment="1">
      <alignment horizontal="center"/>
    </xf>
    <xf numFmtId="0" fontId="2" fillId="0" borderId="24" xfId="1" applyBorder="1" applyAlignment="1">
      <alignment horizontal="center"/>
    </xf>
    <xf numFmtId="0" fontId="27" fillId="2" borderId="25" xfId="1" applyFont="1" applyFill="1" applyBorder="1"/>
    <xf numFmtId="0" fontId="27" fillId="2" borderId="0" xfId="1" applyFont="1" applyFill="1" applyAlignment="1">
      <alignment horizontal="center"/>
    </xf>
    <xf numFmtId="0" fontId="2" fillId="2" borderId="0" xfId="1" applyFill="1" applyAlignment="1">
      <alignment horizontal="center"/>
    </xf>
    <xf numFmtId="0" fontId="2" fillId="2" borderId="12" xfId="1" applyFill="1" applyBorder="1" applyAlignment="1">
      <alignment horizontal="center"/>
    </xf>
    <xf numFmtId="0" fontId="2" fillId="2" borderId="28" xfId="1" applyFill="1" applyBorder="1" applyAlignment="1">
      <alignment horizontal="center"/>
    </xf>
    <xf numFmtId="1" fontId="27" fillId="2" borderId="0" xfId="1" applyNumberFormat="1" applyFont="1" applyFill="1" applyAlignment="1">
      <alignment horizontal="center"/>
    </xf>
    <xf numFmtId="2" fontId="12" fillId="2" borderId="26" xfId="1" applyNumberFormat="1" applyFont="1" applyFill="1" applyBorder="1" applyAlignment="1">
      <alignment horizontal="left"/>
    </xf>
    <xf numFmtId="0" fontId="12" fillId="2" borderId="0" xfId="1" applyFont="1" applyFill="1" applyAlignment="1">
      <alignment horizontal="left"/>
    </xf>
    <xf numFmtId="0" fontId="2" fillId="2" borderId="24" xfId="1" applyFill="1" applyBorder="1" applyAlignment="1">
      <alignment horizontal="center"/>
    </xf>
    <xf numFmtId="0" fontId="27" fillId="2" borderId="29" xfId="1" applyFont="1" applyFill="1" applyBorder="1"/>
    <xf numFmtId="0" fontId="27" fillId="2" borderId="7" xfId="1" applyFont="1" applyFill="1" applyBorder="1" applyAlignment="1">
      <alignment horizontal="center"/>
    </xf>
    <xf numFmtId="0" fontId="2" fillId="2" borderId="7" xfId="1" applyFill="1" applyBorder="1" applyAlignment="1">
      <alignment horizontal="center"/>
    </xf>
    <xf numFmtId="0" fontId="2" fillId="2" borderId="30" xfId="1" applyFill="1" applyBorder="1" applyAlignment="1">
      <alignment horizontal="center"/>
    </xf>
    <xf numFmtId="0" fontId="2" fillId="2" borderId="31" xfId="1" applyFill="1" applyBorder="1" applyAlignment="1">
      <alignment horizontal="center"/>
    </xf>
    <xf numFmtId="0" fontId="2" fillId="2" borderId="32" xfId="1" applyFill="1" applyBorder="1" applyAlignment="1">
      <alignment horizontal="center"/>
    </xf>
    <xf numFmtId="0" fontId="2" fillId="2" borderId="33" xfId="1" applyFill="1" applyBorder="1" applyAlignment="1">
      <alignment horizontal="center"/>
    </xf>
    <xf numFmtId="0" fontId="30" fillId="2" borderId="0" xfId="1" applyFont="1" applyFill="1" applyAlignment="1" applyProtection="1">
      <alignment vertical="center"/>
      <protection locked="0"/>
    </xf>
    <xf numFmtId="0" fontId="17" fillId="2" borderId="13" xfId="1" applyFont="1" applyFill="1" applyBorder="1" applyAlignment="1" applyProtection="1">
      <alignment vertical="center"/>
      <protection locked="0"/>
    </xf>
    <xf numFmtId="0" fontId="31" fillId="0" borderId="13" xfId="1" applyFont="1" applyBorder="1" applyAlignment="1" applyProtection="1">
      <alignment horizontal="left" vertical="center"/>
      <protection locked="0"/>
    </xf>
    <xf numFmtId="0" fontId="17" fillId="0" borderId="13" xfId="1" applyFont="1" applyBorder="1" applyAlignment="1" applyProtection="1">
      <alignment horizontal="left" vertical="center"/>
      <protection locked="0"/>
    </xf>
    <xf numFmtId="0" fontId="2" fillId="2" borderId="12" xfId="1" applyFill="1" applyBorder="1" applyAlignment="1" applyProtection="1">
      <alignment vertical="center"/>
      <protection locked="0"/>
    </xf>
    <xf numFmtId="0" fontId="17" fillId="0" borderId="13" xfId="1" applyFont="1" applyBorder="1" applyAlignment="1" applyProtection="1">
      <alignment horizontal="left" vertical="center" wrapText="1"/>
      <protection locked="0"/>
    </xf>
    <xf numFmtId="0" fontId="2" fillId="2" borderId="0" xfId="1" applyFill="1" applyAlignment="1" applyProtection="1">
      <alignment vertical="center"/>
      <protection locked="0"/>
    </xf>
    <xf numFmtId="0" fontId="30" fillId="2" borderId="0" xfId="1" applyFont="1" applyFill="1" applyAlignment="1" applyProtection="1">
      <alignment vertical="center" wrapText="1"/>
      <protection locked="0"/>
    </xf>
    <xf numFmtId="0" fontId="8" fillId="0" borderId="34" xfId="1" applyFont="1" applyBorder="1" applyAlignment="1" applyProtection="1">
      <alignment horizontal="center" vertical="center" wrapText="1"/>
      <protection locked="0"/>
    </xf>
    <xf numFmtId="0" fontId="8" fillId="0" borderId="35" xfId="1" applyFont="1" applyBorder="1" applyAlignment="1" applyProtection="1">
      <alignment horizontal="center" vertical="center" wrapText="1"/>
      <protection locked="0"/>
    </xf>
    <xf numFmtId="0" fontId="32" fillId="2" borderId="0" xfId="1" applyFont="1" applyFill="1" applyAlignment="1" applyProtection="1">
      <alignment wrapText="1"/>
      <protection locked="0"/>
    </xf>
    <xf numFmtId="1" fontId="33" fillId="2" borderId="0" xfId="1" applyNumberFormat="1" applyFont="1" applyFill="1" applyAlignment="1">
      <alignment wrapText="1"/>
    </xf>
    <xf numFmtId="0" fontId="2" fillId="2" borderId="0" xfId="1" applyFill="1" applyAlignment="1" applyProtection="1">
      <alignment wrapText="1"/>
      <protection locked="0"/>
    </xf>
    <xf numFmtId="165" fontId="33" fillId="2" borderId="0" xfId="1" applyNumberFormat="1" applyFont="1" applyFill="1" applyProtection="1">
      <protection locked="0"/>
    </xf>
    <xf numFmtId="1" fontId="33" fillId="2" borderId="0" xfId="1" applyNumberFormat="1" applyFont="1" applyFill="1" applyAlignment="1" applyProtection="1">
      <alignment wrapText="1"/>
      <protection locked="0"/>
    </xf>
    <xf numFmtId="0" fontId="9" fillId="2" borderId="0" xfId="1" applyFont="1" applyFill="1" applyProtection="1">
      <protection locked="0"/>
    </xf>
    <xf numFmtId="0" fontId="33" fillId="2" borderId="0" xfId="1" applyFont="1" applyFill="1" applyProtection="1">
      <protection locked="0"/>
    </xf>
    <xf numFmtId="2" fontId="33" fillId="2" borderId="0" xfId="1" applyNumberFormat="1" applyFont="1" applyFill="1" applyProtection="1">
      <protection locked="0"/>
    </xf>
    <xf numFmtId="165" fontId="9" fillId="2" borderId="0" xfId="1" applyNumberFormat="1" applyFont="1" applyFill="1" applyProtection="1">
      <protection locked="0"/>
    </xf>
    <xf numFmtId="1" fontId="9" fillId="2" borderId="0" xfId="1" applyNumberFormat="1" applyFont="1" applyFill="1" applyProtection="1">
      <protection locked="0"/>
    </xf>
    <xf numFmtId="0" fontId="9" fillId="2" borderId="0" xfId="1" applyFont="1" applyFill="1" applyAlignment="1" applyProtection="1">
      <alignment wrapText="1"/>
      <protection locked="0"/>
    </xf>
    <xf numFmtId="0" fontId="25" fillId="2" borderId="18" xfId="1" applyFont="1" applyFill="1" applyBorder="1" applyAlignment="1" applyProtection="1">
      <alignment vertical="center"/>
      <protection locked="0"/>
    </xf>
    <xf numFmtId="0" fontId="25" fillId="2" borderId="19" xfId="1" applyFont="1" applyFill="1" applyBorder="1" applyAlignment="1" applyProtection="1">
      <alignment vertical="center"/>
      <protection locked="0"/>
    </xf>
    <xf numFmtId="2" fontId="9" fillId="2" borderId="37" xfId="1" applyNumberFormat="1" applyFont="1" applyFill="1" applyBorder="1" applyAlignment="1" applyProtection="1">
      <alignment horizontal="left" vertical="center"/>
      <protection locked="0"/>
    </xf>
    <xf numFmtId="0" fontId="9" fillId="2" borderId="0" xfId="1" applyFont="1" applyFill="1" applyAlignment="1" applyProtection="1">
      <alignment vertical="center" wrapText="1"/>
      <protection locked="0"/>
    </xf>
    <xf numFmtId="0" fontId="25" fillId="2" borderId="25" xfId="1" applyFont="1" applyFill="1" applyBorder="1" applyAlignment="1" applyProtection="1">
      <alignment vertical="center"/>
      <protection locked="0"/>
    </xf>
    <xf numFmtId="0" fontId="25" fillId="2" borderId="0" xfId="1" applyFont="1" applyFill="1" applyAlignment="1" applyProtection="1">
      <alignment vertical="center"/>
      <protection locked="0"/>
    </xf>
    <xf numFmtId="2" fontId="9" fillId="2" borderId="38" xfId="1" applyNumberFormat="1" applyFont="1" applyFill="1" applyBorder="1" applyAlignment="1" applyProtection="1">
      <alignment horizontal="left" vertical="center"/>
      <protection locked="0"/>
    </xf>
    <xf numFmtId="0" fontId="26" fillId="2" borderId="0" xfId="1" applyFont="1" applyFill="1" applyProtection="1">
      <protection locked="0"/>
    </xf>
    <xf numFmtId="0" fontId="27" fillId="2" borderId="0" xfId="1" applyFont="1" applyFill="1" applyAlignment="1" applyProtection="1">
      <alignment horizontal="center" vertical="center"/>
      <protection locked="0"/>
    </xf>
    <xf numFmtId="1" fontId="9" fillId="2" borderId="38" xfId="1" applyNumberFormat="1" applyFont="1" applyFill="1" applyBorder="1" applyAlignment="1" applyProtection="1">
      <alignment horizontal="left" vertical="center"/>
      <protection locked="0"/>
    </xf>
    <xf numFmtId="0" fontId="27" fillId="2" borderId="0" xfId="1" applyFont="1" applyFill="1" applyAlignment="1" applyProtection="1">
      <alignment horizontal="left"/>
      <protection locked="0"/>
    </xf>
    <xf numFmtId="0" fontId="9" fillId="2" borderId="0" xfId="1" applyFont="1" applyFill="1" applyAlignment="1" applyProtection="1">
      <alignment horizontal="left" vertical="center" wrapText="1"/>
      <protection locked="0"/>
    </xf>
    <xf numFmtId="0" fontId="25" fillId="2" borderId="29" xfId="1" applyFont="1" applyFill="1" applyBorder="1" applyAlignment="1" applyProtection="1">
      <alignment vertical="center"/>
      <protection locked="0"/>
    </xf>
    <xf numFmtId="0" fontId="25" fillId="2" borderId="7" xfId="1" applyFont="1" applyFill="1" applyBorder="1" applyAlignment="1" applyProtection="1">
      <alignment vertical="center"/>
      <protection locked="0"/>
    </xf>
    <xf numFmtId="2" fontId="9" fillId="2" borderId="39" xfId="1" applyNumberFormat="1" applyFont="1" applyFill="1" applyBorder="1" applyAlignment="1" applyProtection="1">
      <alignment horizontal="left" vertical="center"/>
      <protection locked="0"/>
    </xf>
    <xf numFmtId="0" fontId="26" fillId="2" borderId="0" xfId="1" applyFont="1" applyFill="1" applyAlignment="1" applyProtection="1">
      <alignment wrapText="1"/>
      <protection locked="0"/>
    </xf>
    <xf numFmtId="0" fontId="30" fillId="2" borderId="0" xfId="1" applyFont="1" applyFill="1" applyProtection="1">
      <protection locked="0"/>
    </xf>
    <xf numFmtId="0" fontId="2" fillId="2" borderId="0" xfId="1" applyFill="1" applyProtection="1">
      <protection locked="0"/>
    </xf>
    <xf numFmtId="0" fontId="12" fillId="2" borderId="0" xfId="1" applyFont="1" applyFill="1" applyProtection="1">
      <protection locked="0"/>
    </xf>
    <xf numFmtId="0" fontId="17" fillId="2" borderId="0" xfId="1" applyFont="1" applyFill="1" applyProtection="1">
      <protection locked="0"/>
    </xf>
    <xf numFmtId="0" fontId="16" fillId="2" borderId="0" xfId="1" applyFont="1" applyFill="1" applyProtection="1">
      <protection locked="0"/>
    </xf>
    <xf numFmtId="0" fontId="17" fillId="2" borderId="17" xfId="1" applyFont="1" applyFill="1" applyBorder="1" applyAlignment="1" applyProtection="1">
      <alignment vertical="center"/>
      <protection locked="0"/>
    </xf>
    <xf numFmtId="0" fontId="17" fillId="2" borderId="0" xfId="1" applyFont="1" applyFill="1" applyAlignment="1" applyProtection="1">
      <alignment vertical="center"/>
      <protection locked="0"/>
    </xf>
    <xf numFmtId="49" fontId="31" fillId="2" borderId="0" xfId="1" applyNumberFormat="1" applyFont="1" applyFill="1" applyAlignment="1" applyProtection="1">
      <alignment vertical="center"/>
      <protection locked="0"/>
    </xf>
    <xf numFmtId="0" fontId="16" fillId="2" borderId="0" xfId="1" applyFont="1" applyFill="1" applyAlignment="1" applyProtection="1">
      <alignment vertical="center"/>
      <protection locked="0"/>
    </xf>
    <xf numFmtId="0" fontId="12" fillId="2" borderId="0" xfId="1" applyFont="1" applyFill="1" applyAlignment="1" applyProtection="1">
      <alignment vertical="center"/>
      <protection locked="0"/>
    </xf>
    <xf numFmtId="0" fontId="12" fillId="2" borderId="10" xfId="1" applyFont="1" applyFill="1" applyBorder="1" applyAlignment="1" applyProtection="1">
      <alignment horizontal="center" vertical="center"/>
      <protection locked="0"/>
    </xf>
    <xf numFmtId="0" fontId="34" fillId="2" borderId="0" xfId="1" applyFont="1" applyFill="1" applyAlignment="1" applyProtection="1">
      <alignment horizontal="center" vertical="center"/>
      <protection locked="0"/>
    </xf>
    <xf numFmtId="0" fontId="35" fillId="2" borderId="0" xfId="1" applyFont="1" applyFill="1" applyAlignment="1" applyProtection="1">
      <alignment horizontal="center" vertical="center"/>
      <protection locked="0"/>
    </xf>
    <xf numFmtId="0" fontId="8" fillId="0" borderId="35" xfId="1" applyFont="1" applyBorder="1" applyAlignment="1" applyProtection="1">
      <alignment vertical="center" wrapText="1"/>
      <protection locked="0"/>
    </xf>
    <xf numFmtId="0" fontId="8" fillId="0" borderId="40" xfId="1" applyFont="1" applyBorder="1" applyAlignment="1" applyProtection="1">
      <alignment horizontal="center" vertical="center" wrapText="1"/>
      <protection locked="0"/>
    </xf>
    <xf numFmtId="1" fontId="36" fillId="5" borderId="35" xfId="1" applyNumberFormat="1" applyFont="1" applyFill="1" applyBorder="1" applyAlignment="1" applyProtection="1">
      <alignment horizontal="center" vertical="center" wrapText="1"/>
      <protection locked="0"/>
    </xf>
    <xf numFmtId="1" fontId="36" fillId="5" borderId="41" xfId="1" applyNumberFormat="1" applyFont="1" applyFill="1" applyBorder="1" applyAlignment="1" applyProtection="1">
      <alignment horizontal="center" vertical="center" wrapText="1"/>
      <protection locked="0"/>
    </xf>
    <xf numFmtId="1" fontId="8" fillId="0" borderId="41" xfId="1" applyNumberFormat="1" applyFont="1" applyBorder="1" applyAlignment="1" applyProtection="1">
      <alignment horizontal="center" vertical="center" wrapText="1"/>
      <protection locked="0"/>
    </xf>
    <xf numFmtId="1" fontId="8" fillId="0" borderId="42" xfId="1" applyNumberFormat="1" applyFont="1" applyBorder="1" applyAlignment="1" applyProtection="1">
      <alignment horizontal="center" vertical="center" wrapText="1"/>
      <protection locked="0"/>
    </xf>
    <xf numFmtId="0" fontId="8" fillId="2" borderId="0" xfId="1" applyFont="1" applyFill="1" applyAlignment="1" applyProtection="1">
      <alignment horizontal="center" vertical="center"/>
      <protection locked="0"/>
    </xf>
    <xf numFmtId="2" fontId="33" fillId="2" borderId="0" xfId="1" applyNumberFormat="1" applyFont="1" applyFill="1"/>
    <xf numFmtId="0" fontId="9" fillId="2" borderId="43" xfId="1" applyFont="1" applyFill="1" applyBorder="1"/>
    <xf numFmtId="0" fontId="33" fillId="2" borderId="0" xfId="1" applyFont="1" applyFill="1"/>
    <xf numFmtId="49" fontId="33" fillId="2" borderId="0" xfId="1" applyNumberFormat="1" applyFont="1" applyFill="1" applyProtection="1">
      <protection locked="0"/>
    </xf>
    <xf numFmtId="49" fontId="33" fillId="2" borderId="0" xfId="1" applyNumberFormat="1" applyFont="1" applyFill="1"/>
    <xf numFmtId="0" fontId="9" fillId="2" borderId="39" xfId="1" applyFont="1" applyFill="1" applyBorder="1" applyAlignment="1" applyProtection="1">
      <alignment horizontal="left" vertical="center"/>
      <protection locked="0"/>
    </xf>
    <xf numFmtId="0" fontId="25" fillId="2" borderId="0" xfId="1" applyFont="1" applyFill="1" applyProtection="1">
      <protection locked="0"/>
    </xf>
    <xf numFmtId="49" fontId="16" fillId="2" borderId="0" xfId="1" applyNumberFormat="1" applyFont="1" applyFill="1" applyProtection="1">
      <protection locked="0"/>
    </xf>
    <xf numFmtId="2" fontId="16" fillId="0" borderId="0" xfId="1" applyNumberFormat="1" applyFont="1" applyAlignment="1" applyProtection="1">
      <alignment horizontal="center"/>
      <protection locked="0"/>
    </xf>
    <xf numFmtId="2" fontId="12" fillId="2" borderId="0" xfId="1" applyNumberFormat="1" applyFont="1" applyFill="1" applyProtection="1">
      <protection locked="0"/>
    </xf>
    <xf numFmtId="9" fontId="20" fillId="0" borderId="0" xfId="8" applyFont="1" applyFill="1" applyBorder="1" applyAlignment="1" applyProtection="1">
      <alignment horizontal="center"/>
      <protection locked="0"/>
    </xf>
    <xf numFmtId="166" fontId="20" fillId="0" borderId="0" xfId="1" applyNumberFormat="1" applyFont="1" applyAlignment="1" applyProtection="1">
      <alignment horizontal="center"/>
      <protection locked="0"/>
    </xf>
    <xf numFmtId="49" fontId="12" fillId="2" borderId="0" xfId="1" applyNumberFormat="1" applyFont="1" applyFill="1" applyProtection="1">
      <protection locked="0"/>
    </xf>
    <xf numFmtId="0" fontId="29" fillId="2" borderId="0" xfId="1" applyFont="1" applyFill="1" applyProtection="1">
      <protection locked="0"/>
    </xf>
    <xf numFmtId="0" fontId="9" fillId="2" borderId="39" xfId="1" applyFont="1" applyFill="1" applyBorder="1" applyAlignment="1" applyProtection="1">
      <alignment vertical="center"/>
      <protection locked="0"/>
    </xf>
    <xf numFmtId="0" fontId="17" fillId="2" borderId="0" xfId="1" applyFont="1" applyFill="1" applyAlignment="1" applyProtection="1">
      <alignment vertical="center" wrapText="1"/>
      <protection locked="0"/>
    </xf>
    <xf numFmtId="49" fontId="12" fillId="2" borderId="0" xfId="1" applyNumberFormat="1" applyFont="1" applyFill="1" applyAlignment="1" applyProtection="1">
      <alignment horizontal="center" vertical="center"/>
      <protection locked="0"/>
    </xf>
    <xf numFmtId="166" fontId="12" fillId="2" borderId="0" xfId="1" applyNumberFormat="1" applyFont="1" applyFill="1" applyAlignment="1" applyProtection="1">
      <alignment vertical="center"/>
      <protection locked="0"/>
    </xf>
    <xf numFmtId="0" fontId="2" fillId="2" borderId="0" xfId="1" applyFill="1" applyAlignment="1">
      <alignment vertical="center"/>
    </xf>
    <xf numFmtId="49" fontId="8" fillId="0" borderId="35" xfId="1" applyNumberFormat="1" applyFont="1" applyBorder="1" applyAlignment="1" applyProtection="1">
      <alignment horizontal="center" vertical="center" wrapText="1"/>
      <protection locked="0"/>
    </xf>
    <xf numFmtId="1" fontId="8" fillId="0" borderId="40" xfId="1" applyNumberFormat="1" applyFont="1" applyBorder="1" applyAlignment="1" applyProtection="1">
      <alignment horizontal="center" vertical="center" wrapText="1"/>
      <protection locked="0"/>
    </xf>
    <xf numFmtId="1" fontId="8" fillId="0" borderId="63" xfId="1" applyNumberFormat="1" applyFont="1" applyBorder="1" applyAlignment="1" applyProtection="1">
      <alignment horizontal="center" vertical="center" wrapText="1"/>
      <protection locked="0"/>
    </xf>
    <xf numFmtId="2" fontId="30" fillId="2" borderId="0" xfId="1" applyNumberFormat="1" applyFont="1" applyFill="1" applyProtection="1">
      <protection locked="0"/>
    </xf>
    <xf numFmtId="49" fontId="30" fillId="2" borderId="0" xfId="1" applyNumberFormat="1" applyFont="1" applyFill="1" applyProtection="1">
      <protection locked="0"/>
    </xf>
    <xf numFmtId="1" fontId="30" fillId="2" borderId="0" xfId="1" applyNumberFormat="1" applyFont="1" applyFill="1" applyProtection="1">
      <protection locked="0"/>
    </xf>
    <xf numFmtId="0" fontId="37" fillId="2" borderId="0" xfId="1" applyFont="1" applyFill="1" applyAlignment="1">
      <alignment horizontal="center"/>
    </xf>
    <xf numFmtId="1" fontId="32" fillId="2" borderId="0" xfId="1" applyNumberFormat="1" applyFont="1" applyFill="1" applyAlignment="1">
      <alignment horizontal="center"/>
    </xf>
    <xf numFmtId="165" fontId="33" fillId="2" borderId="0" xfId="1" applyNumberFormat="1" applyFont="1" applyFill="1"/>
    <xf numFmtId="0" fontId="30" fillId="2" borderId="0" xfId="1" applyFont="1" applyFill="1"/>
    <xf numFmtId="0" fontId="2" fillId="2" borderId="0" xfId="1" applyFill="1"/>
    <xf numFmtId="0" fontId="2" fillId="2" borderId="0" xfId="1" applyFill="1" applyAlignment="1">
      <alignment wrapText="1"/>
    </xf>
    <xf numFmtId="49" fontId="2" fillId="2" borderId="0" xfId="1" applyNumberFormat="1" applyFill="1"/>
    <xf numFmtId="0" fontId="38" fillId="2" borderId="0" xfId="1" applyFont="1" applyFill="1"/>
    <xf numFmtId="0" fontId="2" fillId="2" borderId="14" xfId="1" applyFill="1" applyBorder="1"/>
    <xf numFmtId="0" fontId="17" fillId="2" borderId="0" xfId="1" applyFont="1" applyFill="1"/>
    <xf numFmtId="0" fontId="4" fillId="2" borderId="0" xfId="1" applyFont="1" applyFill="1" applyAlignment="1">
      <alignment wrapText="1"/>
    </xf>
    <xf numFmtId="1" fontId="2" fillId="2" borderId="0" xfId="1" applyNumberFormat="1" applyFill="1" applyAlignment="1">
      <alignment horizontal="center"/>
    </xf>
    <xf numFmtId="0" fontId="2" fillId="2" borderId="0" xfId="1" applyFill="1" applyAlignment="1">
      <alignment horizontal="center" vertical="center"/>
    </xf>
    <xf numFmtId="0" fontId="35" fillId="0" borderId="24" xfId="1" applyFont="1" applyBorder="1"/>
    <xf numFmtId="0" fontId="2" fillId="2" borderId="12" xfId="1" applyFill="1" applyBorder="1"/>
    <xf numFmtId="0" fontId="20" fillId="2" borderId="0" xfId="1" applyFont="1" applyFill="1"/>
    <xf numFmtId="0" fontId="29" fillId="2" borderId="0" xfId="1" applyFont="1" applyFill="1" applyAlignment="1" applyProtection="1">
      <alignment horizontal="left" vertical="center" wrapText="1"/>
      <protection locked="0"/>
    </xf>
    <xf numFmtId="0" fontId="8" fillId="2" borderId="0" xfId="1" applyFont="1" applyFill="1" applyAlignment="1">
      <alignment vertical="center"/>
    </xf>
    <xf numFmtId="0" fontId="27" fillId="2" borderId="0" xfId="1" applyFont="1" applyFill="1" applyProtection="1">
      <protection locked="0"/>
    </xf>
    <xf numFmtId="0" fontId="27" fillId="6" borderId="57" xfId="1" applyFont="1" applyFill="1" applyBorder="1" applyAlignment="1" applyProtection="1">
      <alignment horizontal="center" vertical="center"/>
      <protection locked="0"/>
    </xf>
    <xf numFmtId="1" fontId="27" fillId="6" borderId="39" xfId="1" applyNumberFormat="1" applyFont="1" applyFill="1" applyBorder="1" applyAlignment="1" applyProtection="1">
      <alignment horizontal="center" vertical="center"/>
      <protection locked="0"/>
    </xf>
    <xf numFmtId="0" fontId="27" fillId="6" borderId="39" xfId="1" applyFont="1" applyFill="1" applyBorder="1" applyAlignment="1">
      <alignment horizontal="center" vertical="center" wrapText="1"/>
    </xf>
    <xf numFmtId="0" fontId="27" fillId="2" borderId="0" xfId="1" applyFont="1" applyFill="1"/>
    <xf numFmtId="0" fontId="12" fillId="6" borderId="57" xfId="1" applyFont="1" applyFill="1" applyBorder="1" applyAlignment="1">
      <alignment horizontal="center" vertical="center" wrapText="1"/>
    </xf>
    <xf numFmtId="1" fontId="27" fillId="6" borderId="39" xfId="1" applyNumberFormat="1" applyFont="1" applyFill="1" applyBorder="1" applyAlignment="1">
      <alignment horizontal="center" wrapText="1"/>
    </xf>
    <xf numFmtId="0" fontId="12" fillId="6" borderId="39" xfId="1" applyFont="1" applyFill="1" applyBorder="1" applyAlignment="1">
      <alignment horizontal="center" vertical="center" wrapText="1"/>
    </xf>
    <xf numFmtId="0" fontId="39" fillId="0" borderId="57" xfId="1" applyFont="1" applyBorder="1" applyAlignment="1">
      <alignment horizontal="center" vertical="center" wrapText="1"/>
    </xf>
    <xf numFmtId="0" fontId="12" fillId="2" borderId="39" xfId="1" applyFont="1" applyFill="1" applyBorder="1" applyAlignment="1" applyProtection="1">
      <alignment vertical="center"/>
      <protection locked="0"/>
    </xf>
    <xf numFmtId="0" fontId="12" fillId="0" borderId="39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2" fillId="6" borderId="6" xfId="1" applyFont="1" applyFill="1" applyBorder="1" applyAlignment="1">
      <alignment horizontal="center" vertical="center" wrapText="1"/>
    </xf>
    <xf numFmtId="1" fontId="20" fillId="6" borderId="6" xfId="1" applyNumberFormat="1" applyFont="1" applyFill="1" applyBorder="1" applyAlignment="1">
      <alignment horizontal="center" wrapText="1"/>
    </xf>
    <xf numFmtId="0" fontId="12" fillId="6" borderId="36" xfId="1" applyFont="1" applyFill="1" applyBorder="1" applyAlignment="1">
      <alignment horizontal="center" vertical="center" wrapText="1"/>
    </xf>
    <xf numFmtId="1" fontId="12" fillId="6" borderId="6" xfId="1" applyNumberFormat="1" applyFont="1" applyFill="1" applyBorder="1" applyAlignment="1">
      <alignment horizontal="center" wrapText="1"/>
    </xf>
    <xf numFmtId="1" fontId="27" fillId="6" borderId="6" xfId="1" applyNumberFormat="1" applyFont="1" applyFill="1" applyBorder="1" applyAlignment="1">
      <alignment horizontal="center" wrapText="1"/>
    </xf>
    <xf numFmtId="0" fontId="12" fillId="0" borderId="36" xfId="1" applyFont="1" applyBorder="1" applyAlignment="1">
      <alignment horizontal="center" vertical="center" wrapText="1"/>
    </xf>
    <xf numFmtId="1" fontId="27" fillId="6" borderId="6" xfId="1" applyNumberFormat="1" applyFont="1" applyFill="1" applyBorder="1" applyAlignment="1" applyProtection="1">
      <alignment horizontal="center" vertical="center"/>
      <protection locked="0"/>
    </xf>
    <xf numFmtId="0" fontId="27" fillId="6" borderId="6" xfId="1" applyFont="1" applyFill="1" applyBorder="1" applyAlignment="1" applyProtection="1">
      <alignment horizontal="center" vertical="center"/>
      <protection locked="0"/>
    </xf>
    <xf numFmtId="0" fontId="12" fillId="6" borderId="57" xfId="1" applyFont="1" applyFill="1" applyBorder="1" applyAlignment="1" applyProtection="1">
      <alignment horizontal="center" vertical="center"/>
      <protection locked="0"/>
    </xf>
    <xf numFmtId="0" fontId="12" fillId="0" borderId="57" xfId="1" applyFont="1" applyBorder="1" applyAlignment="1" applyProtection="1">
      <alignment horizontal="center" vertical="center"/>
      <protection locked="0"/>
    </xf>
    <xf numFmtId="0" fontId="27" fillId="6" borderId="39" xfId="1" applyFont="1" applyFill="1" applyBorder="1" applyAlignment="1" applyProtection="1">
      <alignment horizontal="center" vertical="center"/>
      <protection locked="0"/>
    </xf>
    <xf numFmtId="0" fontId="27" fillId="6" borderId="57" xfId="1" applyFont="1" applyFill="1" applyBorder="1" applyAlignment="1">
      <alignment horizontal="center" vertical="center"/>
    </xf>
    <xf numFmtId="0" fontId="12" fillId="6" borderId="57" xfId="1" applyFont="1" applyFill="1" applyBorder="1" applyAlignment="1" applyProtection="1">
      <alignment horizontal="center"/>
      <protection locked="0"/>
    </xf>
    <xf numFmtId="0" fontId="39" fillId="0" borderId="57" xfId="1" applyFont="1" applyBorder="1" applyAlignment="1">
      <alignment horizontal="center" wrapText="1"/>
    </xf>
    <xf numFmtId="0" fontId="12" fillId="0" borderId="57" xfId="1" applyFont="1" applyBorder="1" applyAlignment="1" applyProtection="1">
      <alignment horizontal="center"/>
      <protection locked="0"/>
    </xf>
    <xf numFmtId="1" fontId="16" fillId="6" borderId="6" xfId="1" applyNumberFormat="1" applyFont="1" applyFill="1" applyBorder="1" applyAlignment="1">
      <alignment horizontal="center"/>
    </xf>
    <xf numFmtId="2" fontId="12" fillId="6" borderId="57" xfId="1" applyNumberFormat="1" applyFont="1" applyFill="1" applyBorder="1" applyAlignment="1" applyProtection="1">
      <alignment horizontal="center"/>
      <protection locked="0"/>
    </xf>
    <xf numFmtId="1" fontId="2" fillId="2" borderId="0" xfId="1" applyNumberFormat="1" applyFill="1"/>
    <xf numFmtId="0" fontId="12" fillId="2" borderId="0" xfId="1" applyFont="1" applyFill="1" applyAlignment="1">
      <alignment horizontal="center" wrapText="1"/>
    </xf>
    <xf numFmtId="1" fontId="9" fillId="2" borderId="37" xfId="1" applyNumberFormat="1" applyFont="1" applyFill="1" applyBorder="1" applyAlignment="1" applyProtection="1">
      <alignment horizontal="left" vertical="center"/>
      <protection locked="0"/>
    </xf>
    <xf numFmtId="1" fontId="9" fillId="2" borderId="39" xfId="1" applyNumberFormat="1" applyFont="1" applyFill="1" applyBorder="1" applyAlignment="1" applyProtection="1">
      <alignment horizontal="left" vertical="center"/>
      <protection locked="0"/>
    </xf>
    <xf numFmtId="49" fontId="12" fillId="2" borderId="10" xfId="1" applyNumberFormat="1" applyFont="1" applyFill="1" applyBorder="1" applyAlignment="1" applyProtection="1">
      <alignment horizontal="center" vertical="center"/>
      <protection locked="0"/>
    </xf>
    <xf numFmtId="0" fontId="12" fillId="2" borderId="10" xfId="1" applyFont="1" applyFill="1" applyBorder="1" applyAlignment="1" applyProtection="1">
      <alignment vertical="center"/>
      <protection locked="0"/>
    </xf>
    <xf numFmtId="0" fontId="8" fillId="0" borderId="75" xfId="1" applyFont="1" applyBorder="1" applyAlignment="1" applyProtection="1">
      <alignment horizontal="center" vertical="center" wrapText="1"/>
      <protection locked="0"/>
    </xf>
    <xf numFmtId="49" fontId="8" fillId="0" borderId="56" xfId="1" applyNumberFormat="1" applyFont="1" applyBorder="1" applyAlignment="1" applyProtection="1">
      <alignment horizontal="center" vertical="center" wrapText="1"/>
      <protection locked="0"/>
    </xf>
    <xf numFmtId="1" fontId="36" fillId="5" borderId="40" xfId="1" applyNumberFormat="1" applyFont="1" applyFill="1" applyBorder="1" applyAlignment="1" applyProtection="1">
      <alignment horizontal="center" vertical="center" wrapText="1"/>
      <protection locked="0"/>
    </xf>
    <xf numFmtId="0" fontId="8" fillId="2" borderId="19" xfId="1" applyFont="1" applyFill="1" applyBorder="1" applyAlignment="1" applyProtection="1">
      <alignment horizontal="center" vertical="center"/>
      <protection locked="0"/>
    </xf>
    <xf numFmtId="0" fontId="12" fillId="3" borderId="44" xfId="1" applyFont="1" applyFill="1" applyBorder="1" applyAlignment="1" applyProtection="1">
      <alignment horizontal="center" vertical="center"/>
      <protection locked="0"/>
    </xf>
    <xf numFmtId="0" fontId="12" fillId="3" borderId="45" xfId="1" applyFont="1" applyFill="1" applyBorder="1" applyAlignment="1" applyProtection="1">
      <alignment horizontal="center" vertical="center"/>
      <protection locked="0"/>
    </xf>
    <xf numFmtId="0" fontId="12" fillId="3" borderId="8" xfId="1" applyFont="1" applyFill="1" applyBorder="1" applyAlignment="1" applyProtection="1">
      <alignment horizontal="center" vertical="center"/>
      <protection locked="0"/>
    </xf>
    <xf numFmtId="49" fontId="12" fillId="3" borderId="39" xfId="1" applyNumberFormat="1" applyFont="1" applyFill="1" applyBorder="1" applyAlignment="1" applyProtection="1">
      <alignment horizontal="center" vertical="center" wrapText="1"/>
      <protection locked="0"/>
    </xf>
    <xf numFmtId="0" fontId="12" fillId="3" borderId="39" xfId="1" applyFont="1" applyFill="1" applyBorder="1" applyAlignment="1" applyProtection="1">
      <alignment horizontal="center" vertical="center"/>
      <protection locked="0"/>
    </xf>
    <xf numFmtId="0" fontId="12" fillId="0" borderId="8" xfId="1" applyFont="1" applyBorder="1" applyAlignment="1" applyProtection="1">
      <alignment horizontal="center" vertical="center"/>
      <protection locked="0"/>
    </xf>
    <xf numFmtId="0" fontId="12" fillId="2" borderId="39" xfId="1" applyFont="1" applyFill="1" applyBorder="1" applyAlignment="1" applyProtection="1">
      <alignment horizontal="center" vertical="center" wrapText="1"/>
      <protection locked="0"/>
    </xf>
    <xf numFmtId="49" fontId="12" fillId="2" borderId="39" xfId="1" applyNumberFormat="1" applyFont="1" applyFill="1" applyBorder="1" applyAlignment="1">
      <alignment horizontal="center" vertical="center" wrapText="1"/>
    </xf>
    <xf numFmtId="0" fontId="12" fillId="2" borderId="39" xfId="1" applyFont="1" applyFill="1" applyBorder="1" applyAlignment="1" applyProtection="1">
      <alignment horizontal="center" vertical="center"/>
      <protection locked="0"/>
    </xf>
    <xf numFmtId="2" fontId="21" fillId="5" borderId="39" xfId="1" applyNumberFormat="1" applyFont="1" applyFill="1" applyBorder="1" applyAlignment="1" applyProtection="1">
      <alignment horizontal="center" vertical="center"/>
      <protection locked="0"/>
    </xf>
    <xf numFmtId="2" fontId="12" fillId="0" borderId="39" xfId="1" applyNumberFormat="1" applyFont="1" applyBorder="1" applyAlignment="1" applyProtection="1">
      <alignment horizontal="center" vertical="center"/>
      <protection locked="0"/>
    </xf>
    <xf numFmtId="0" fontId="12" fillId="2" borderId="6" xfId="1" applyFont="1" applyFill="1" applyBorder="1" applyAlignment="1" applyProtection="1">
      <alignment horizontal="center" vertical="center" wrapText="1"/>
      <protection locked="0"/>
    </xf>
    <xf numFmtId="49" fontId="12" fillId="2" borderId="39" xfId="1" applyNumberFormat="1" applyFont="1" applyFill="1" applyBorder="1" applyAlignment="1" applyProtection="1">
      <alignment horizontal="center" vertical="center"/>
      <protection locked="0"/>
    </xf>
    <xf numFmtId="0" fontId="39" fillId="2" borderId="39" xfId="1" applyFont="1" applyFill="1" applyBorder="1" applyAlignment="1" applyProtection="1">
      <alignment horizontal="center" vertical="center"/>
      <protection locked="0"/>
    </xf>
    <xf numFmtId="49" fontId="12" fillId="2" borderId="6" xfId="1" applyNumberFormat="1" applyFont="1" applyFill="1" applyBorder="1" applyAlignment="1" applyProtection="1">
      <alignment horizontal="center" vertical="center"/>
      <protection locked="0"/>
    </xf>
    <xf numFmtId="0" fontId="39" fillId="2" borderId="6" xfId="1" applyFont="1" applyFill="1" applyBorder="1" applyAlignment="1" applyProtection="1">
      <alignment horizontal="center" vertical="center"/>
      <protection locked="0"/>
    </xf>
    <xf numFmtId="0" fontId="12" fillId="0" borderId="65" xfId="1" applyFont="1" applyBorder="1" applyAlignment="1" applyProtection="1">
      <alignment horizontal="center" vertical="center"/>
      <protection locked="0"/>
    </xf>
    <xf numFmtId="0" fontId="12" fillId="2" borderId="70" xfId="1" applyFont="1" applyFill="1" applyBorder="1" applyAlignment="1" applyProtection="1">
      <alignment horizontal="center" vertical="center" wrapText="1"/>
      <protection locked="0"/>
    </xf>
    <xf numFmtId="49" fontId="12" fillId="2" borderId="70" xfId="1" applyNumberFormat="1" applyFont="1" applyFill="1" applyBorder="1" applyAlignment="1" applyProtection="1">
      <alignment horizontal="center" vertical="center"/>
      <protection locked="0"/>
    </xf>
    <xf numFmtId="0" fontId="39" fillId="2" borderId="70" xfId="1" applyFont="1" applyFill="1" applyBorder="1" applyAlignment="1" applyProtection="1">
      <alignment horizontal="center" vertical="center"/>
      <protection locked="0"/>
    </xf>
    <xf numFmtId="2" fontId="21" fillId="5" borderId="66" xfId="1" applyNumberFormat="1" applyFont="1" applyFill="1" applyBorder="1" applyAlignment="1" applyProtection="1">
      <alignment horizontal="center" vertical="center"/>
      <protection locked="0"/>
    </xf>
    <xf numFmtId="2" fontId="12" fillId="0" borderId="66" xfId="1" applyNumberFormat="1" applyFont="1" applyBorder="1" applyAlignment="1" applyProtection="1">
      <alignment horizontal="center" vertical="center"/>
      <protection locked="0"/>
    </xf>
    <xf numFmtId="0" fontId="12" fillId="0" borderId="39" xfId="1" applyFont="1" applyBorder="1" applyAlignment="1" applyProtection="1">
      <alignment horizontal="center" vertical="center" wrapText="1"/>
      <protection locked="0"/>
    </xf>
    <xf numFmtId="49" fontId="12" fillId="2" borderId="39" xfId="1" applyNumberFormat="1" applyFont="1" applyFill="1" applyBorder="1" applyAlignment="1" applyProtection="1">
      <alignment horizontal="center" vertical="center" wrapText="1"/>
      <protection locked="0"/>
    </xf>
    <xf numFmtId="0" fontId="12" fillId="3" borderId="39" xfId="1" applyFont="1" applyFill="1" applyBorder="1" applyAlignment="1" applyProtection="1">
      <alignment horizontal="center" vertical="center" wrapText="1"/>
      <protection locked="0"/>
    </xf>
    <xf numFmtId="2" fontId="12" fillId="3" borderId="39" xfId="1" applyNumberFormat="1" applyFont="1" applyFill="1" applyBorder="1" applyAlignment="1" applyProtection="1">
      <alignment horizontal="center" vertical="center"/>
      <protection locked="0"/>
    </xf>
    <xf numFmtId="0" fontId="12" fillId="0" borderId="6" xfId="1" applyFont="1" applyBorder="1" applyAlignment="1" applyProtection="1">
      <alignment horizontal="center" vertical="center"/>
      <protection locked="0"/>
    </xf>
    <xf numFmtId="0" fontId="12" fillId="0" borderId="6" xfId="1" applyFont="1" applyBorder="1" applyAlignment="1" applyProtection="1">
      <alignment horizontal="center" vertical="center" wrapText="1"/>
      <protection locked="0"/>
    </xf>
    <xf numFmtId="0" fontId="39" fillId="2" borderId="48" xfId="1" applyFont="1" applyFill="1" applyBorder="1" applyAlignment="1" applyProtection="1">
      <alignment horizontal="center" vertical="center"/>
      <protection locked="0"/>
    </xf>
    <xf numFmtId="2" fontId="21" fillId="5" borderId="48" xfId="1" applyNumberFormat="1" applyFont="1" applyFill="1" applyBorder="1" applyAlignment="1" applyProtection="1">
      <alignment horizontal="center" vertical="center"/>
      <protection locked="0"/>
    </xf>
    <xf numFmtId="2" fontId="12" fillId="0" borderId="48" xfId="1" applyNumberFormat="1" applyFont="1" applyBorder="1" applyAlignment="1" applyProtection="1">
      <alignment horizontal="center" vertical="center"/>
      <protection locked="0"/>
    </xf>
    <xf numFmtId="0" fontId="12" fillId="3" borderId="57" xfId="1" applyFont="1" applyFill="1" applyBorder="1" applyAlignment="1" applyProtection="1">
      <alignment horizontal="center" vertical="center"/>
      <protection locked="0"/>
    </xf>
    <xf numFmtId="0" fontId="12" fillId="3" borderId="65" xfId="1" applyFont="1" applyFill="1" applyBorder="1" applyAlignment="1" applyProtection="1">
      <alignment horizontal="center" vertical="center"/>
      <protection locked="0"/>
    </xf>
    <xf numFmtId="49" fontId="12" fillId="3" borderId="66" xfId="1" applyNumberFormat="1" applyFont="1" applyFill="1" applyBorder="1" applyAlignment="1" applyProtection="1">
      <alignment horizontal="center" vertical="center" wrapText="1"/>
      <protection locked="0"/>
    </xf>
    <xf numFmtId="0" fontId="12" fillId="3" borderId="66" xfId="1" applyFont="1" applyFill="1" applyBorder="1" applyAlignment="1" applyProtection="1">
      <alignment horizontal="center" vertical="center"/>
      <protection locked="0"/>
    </xf>
    <xf numFmtId="0" fontId="12" fillId="2" borderId="0" xfId="1" applyFont="1" applyFill="1" applyAlignment="1" applyProtection="1">
      <alignment wrapText="1"/>
      <protection locked="0"/>
    </xf>
    <xf numFmtId="49" fontId="16" fillId="2" borderId="0" xfId="1" applyNumberFormat="1" applyFont="1" applyFill="1" applyAlignment="1" applyProtection="1">
      <alignment horizontal="center"/>
      <protection locked="0"/>
    </xf>
    <xf numFmtId="9" fontId="20" fillId="0" borderId="0" xfId="8" applyFont="1" applyFill="1" applyBorder="1" applyAlignment="1" applyProtection="1">
      <alignment horizontal="center"/>
    </xf>
    <xf numFmtId="2" fontId="16" fillId="2" borderId="0" xfId="1" applyNumberFormat="1" applyFont="1" applyFill="1" applyAlignment="1" applyProtection="1">
      <alignment horizontal="center"/>
      <protection locked="0"/>
    </xf>
    <xf numFmtId="9" fontId="20" fillId="2" borderId="0" xfId="8" applyFont="1" applyFill="1" applyBorder="1" applyAlignment="1" applyProtection="1">
      <alignment horizontal="center"/>
    </xf>
    <xf numFmtId="166" fontId="20" fillId="2" borderId="0" xfId="1" applyNumberFormat="1" applyFont="1" applyFill="1" applyAlignment="1">
      <alignment horizontal="center"/>
    </xf>
    <xf numFmtId="49" fontId="12" fillId="2" borderId="0" xfId="1" applyNumberFormat="1" applyFont="1" applyFill="1" applyAlignment="1" applyProtection="1">
      <alignment horizontal="center"/>
      <protection locked="0"/>
    </xf>
    <xf numFmtId="0" fontId="25" fillId="2" borderId="18" xfId="1" applyFont="1" applyFill="1" applyBorder="1" applyAlignment="1" applyProtection="1">
      <alignment vertical="center" wrapText="1"/>
      <protection locked="0"/>
    </xf>
    <xf numFmtId="0" fontId="25" fillId="2" borderId="25" xfId="1" applyFont="1" applyFill="1" applyBorder="1" applyAlignment="1" applyProtection="1">
      <alignment vertical="center" wrapText="1"/>
      <protection locked="0"/>
    </xf>
    <xf numFmtId="0" fontId="25" fillId="2" borderId="29" xfId="1" applyFont="1" applyFill="1" applyBorder="1" applyAlignment="1" applyProtection="1">
      <alignment vertical="center" wrapText="1"/>
      <protection locked="0"/>
    </xf>
    <xf numFmtId="49" fontId="12" fillId="2" borderId="0" xfId="1" applyNumberFormat="1" applyFont="1" applyFill="1" applyAlignment="1" applyProtection="1">
      <alignment horizontal="left" vertical="center" wrapText="1"/>
      <protection locked="0"/>
    </xf>
    <xf numFmtId="49" fontId="8" fillId="2" borderId="35" xfId="1" applyNumberFormat="1" applyFont="1" applyFill="1" applyBorder="1" applyAlignment="1">
      <alignment horizontal="center" vertical="center" wrapText="1"/>
    </xf>
    <xf numFmtId="1" fontId="8" fillId="0" borderId="35" xfId="1" applyNumberFormat="1" applyFont="1" applyBorder="1" applyAlignment="1" applyProtection="1">
      <alignment horizontal="center" vertical="center" wrapText="1"/>
      <protection locked="0"/>
    </xf>
    <xf numFmtId="2" fontId="26" fillId="2" borderId="0" xfId="1" applyNumberFormat="1" applyFont="1" applyFill="1" applyProtection="1">
      <protection locked="0"/>
    </xf>
    <xf numFmtId="0" fontId="20" fillId="2" borderId="0" xfId="1" applyFont="1" applyFill="1" applyAlignment="1">
      <alignment horizontal="center"/>
    </xf>
    <xf numFmtId="2" fontId="28" fillId="2" borderId="0" xfId="1" applyNumberFormat="1" applyFont="1" applyFill="1" applyAlignment="1">
      <alignment horizontal="center"/>
    </xf>
    <xf numFmtId="1" fontId="16" fillId="2" borderId="0" xfId="1" applyNumberFormat="1" applyFont="1" applyFill="1" applyProtection="1">
      <protection locked="0"/>
    </xf>
    <xf numFmtId="49" fontId="12" fillId="2" borderId="0" xfId="1" applyNumberFormat="1" applyFont="1" applyFill="1" applyAlignment="1" applyProtection="1">
      <alignment horizontal="left" wrapText="1"/>
      <protection locked="0"/>
    </xf>
    <xf numFmtId="49" fontId="2" fillId="2" borderId="0" xfId="1" applyNumberFormat="1" applyFill="1" applyAlignment="1">
      <alignment horizontal="left" wrapText="1"/>
    </xf>
    <xf numFmtId="0" fontId="12" fillId="3" borderId="6" xfId="1" applyFont="1" applyFill="1" applyBorder="1" applyAlignment="1" applyProtection="1">
      <alignment horizontal="center" vertical="center"/>
      <protection locked="0"/>
    </xf>
    <xf numFmtId="0" fontId="12" fillId="3" borderId="6" xfId="1" applyFont="1" applyFill="1" applyBorder="1" applyAlignment="1" applyProtection="1">
      <alignment horizontal="left" vertical="center"/>
      <protection locked="0"/>
    </xf>
    <xf numFmtId="0" fontId="12" fillId="3" borderId="48" xfId="1" applyFont="1" applyFill="1" applyBorder="1" applyAlignment="1" applyProtection="1">
      <alignment horizontal="center" vertical="center"/>
      <protection locked="0"/>
    </xf>
    <xf numFmtId="0" fontId="12" fillId="0" borderId="39" xfId="1" applyFont="1" applyBorder="1" applyAlignment="1" applyProtection="1">
      <alignment horizontal="center" vertical="center"/>
      <protection locked="0"/>
    </xf>
    <xf numFmtId="0" fontId="12" fillId="3" borderId="70" xfId="1" applyFont="1" applyFill="1" applyBorder="1" applyAlignment="1" applyProtection="1">
      <alignment horizontal="center" vertical="center"/>
      <protection locked="0"/>
    </xf>
    <xf numFmtId="0" fontId="12" fillId="0" borderId="36" xfId="1" applyFont="1" applyBorder="1" applyAlignment="1">
      <alignment horizontal="center" vertical="center"/>
    </xf>
    <xf numFmtId="0" fontId="12" fillId="0" borderId="6" xfId="1" applyFont="1" applyBorder="1" applyAlignment="1">
      <alignment horizontal="center" vertical="center"/>
    </xf>
    <xf numFmtId="2" fontId="9" fillId="2" borderId="37" xfId="1" applyNumberFormat="1" applyFont="1" applyFill="1" applyBorder="1" applyAlignment="1" applyProtection="1">
      <alignment vertical="center"/>
      <protection locked="0"/>
    </xf>
    <xf numFmtId="2" fontId="9" fillId="2" borderId="38" xfId="1" applyNumberFormat="1" applyFont="1" applyFill="1" applyBorder="1" applyAlignment="1" applyProtection="1">
      <alignment vertical="center"/>
      <protection locked="0"/>
    </xf>
    <xf numFmtId="1" fontId="9" fillId="2" borderId="38" xfId="1" applyNumberFormat="1" applyFont="1" applyFill="1" applyBorder="1" applyAlignment="1" applyProtection="1">
      <alignment vertical="center"/>
      <protection locked="0"/>
    </xf>
    <xf numFmtId="0" fontId="12" fillId="0" borderId="39" xfId="1" applyFont="1" applyBorder="1" applyAlignment="1" applyProtection="1">
      <alignment horizontal="left" vertical="center" wrapText="1"/>
      <protection locked="0"/>
    </xf>
    <xf numFmtId="49" fontId="12" fillId="2" borderId="6" xfId="1" applyNumberFormat="1" applyFont="1" applyFill="1" applyBorder="1" applyAlignment="1" applyProtection="1">
      <alignment horizontal="center" vertical="center" wrapText="1"/>
      <protection locked="0"/>
    </xf>
    <xf numFmtId="2" fontId="12" fillId="4" borderId="36" xfId="1" applyNumberFormat="1" applyFont="1" applyFill="1" applyBorder="1" applyAlignment="1" applyProtection="1">
      <alignment horizontal="center" vertical="center"/>
      <protection locked="0"/>
    </xf>
    <xf numFmtId="2" fontId="12" fillId="5" borderId="36" xfId="1" applyNumberFormat="1" applyFont="1" applyFill="1" applyBorder="1" applyAlignment="1" applyProtection="1">
      <alignment horizontal="center" vertical="center"/>
      <protection locked="0"/>
    </xf>
    <xf numFmtId="2" fontId="12" fillId="2" borderId="36" xfId="1" applyNumberFormat="1" applyFont="1" applyFill="1" applyBorder="1" applyAlignment="1" applyProtection="1">
      <alignment horizontal="center" vertical="center"/>
      <protection locked="0"/>
    </xf>
    <xf numFmtId="0" fontId="12" fillId="3" borderId="39" xfId="1" applyFont="1" applyFill="1" applyBorder="1" applyAlignment="1" applyProtection="1">
      <alignment horizontal="left" vertical="center" wrapText="1"/>
      <protection locked="0"/>
    </xf>
    <xf numFmtId="2" fontId="12" fillId="4" borderId="6" xfId="1" applyNumberFormat="1" applyFont="1" applyFill="1" applyBorder="1" applyAlignment="1" applyProtection="1">
      <alignment horizontal="center" vertical="center"/>
      <protection locked="0"/>
    </xf>
    <xf numFmtId="2" fontId="12" fillId="5" borderId="6" xfId="1" applyNumberFormat="1" applyFont="1" applyFill="1" applyBorder="1" applyAlignment="1" applyProtection="1">
      <alignment horizontal="center" vertical="center"/>
      <protection locked="0"/>
    </xf>
    <xf numFmtId="2" fontId="12" fillId="3" borderId="6" xfId="1" applyNumberFormat="1" applyFont="1" applyFill="1" applyBorder="1" applyAlignment="1" applyProtection="1">
      <alignment horizontal="center" vertical="center"/>
      <protection locked="0"/>
    </xf>
    <xf numFmtId="0" fontId="12" fillId="3" borderId="66" xfId="1" applyFont="1" applyFill="1" applyBorder="1" applyAlignment="1" applyProtection="1">
      <alignment horizontal="left" vertical="center" wrapText="1"/>
      <protection locked="0"/>
    </xf>
    <xf numFmtId="2" fontId="12" fillId="5" borderId="66" xfId="1" applyNumberFormat="1" applyFont="1" applyFill="1" applyBorder="1" applyAlignment="1" applyProtection="1">
      <alignment horizontal="center" vertical="center"/>
      <protection locked="0"/>
    </xf>
    <xf numFmtId="2" fontId="12" fillId="3" borderId="66" xfId="1" applyNumberFormat="1" applyFont="1" applyFill="1" applyBorder="1" applyAlignment="1" applyProtection="1">
      <alignment horizontal="center" vertical="center"/>
      <protection locked="0"/>
    </xf>
    <xf numFmtId="0" fontId="12" fillId="3" borderId="6" xfId="1" applyFont="1" applyFill="1" applyBorder="1" applyAlignment="1" applyProtection="1">
      <alignment horizontal="left" vertical="center" wrapText="1"/>
      <protection locked="0"/>
    </xf>
    <xf numFmtId="49" fontId="12" fillId="3" borderId="39" xfId="1" applyNumberFormat="1" applyFont="1" applyFill="1" applyBorder="1" applyAlignment="1">
      <alignment horizontal="center" vertical="center" wrapText="1"/>
    </xf>
    <xf numFmtId="0" fontId="12" fillId="3" borderId="36" xfId="1" applyFont="1" applyFill="1" applyBorder="1" applyAlignment="1" applyProtection="1">
      <alignment horizontal="center" vertical="center"/>
      <protection locked="0"/>
    </xf>
    <xf numFmtId="2" fontId="21" fillId="5" borderId="6" xfId="1" applyNumberFormat="1" applyFont="1" applyFill="1" applyBorder="1" applyAlignment="1" applyProtection="1">
      <alignment horizontal="center" vertical="center"/>
      <protection locked="0"/>
    </xf>
    <xf numFmtId="2" fontId="21" fillId="5" borderId="41" xfId="1" applyNumberFormat="1" applyFont="1" applyFill="1" applyBorder="1" applyAlignment="1" applyProtection="1">
      <alignment horizontal="center" vertical="center"/>
      <protection locked="0"/>
    </xf>
    <xf numFmtId="0" fontId="39" fillId="2" borderId="6" xfId="1" applyFont="1" applyFill="1" applyBorder="1" applyAlignment="1" applyProtection="1">
      <alignment horizontal="left" vertical="center"/>
      <protection locked="0"/>
    </xf>
    <xf numFmtId="1" fontId="12" fillId="0" borderId="36" xfId="1" applyNumberFormat="1" applyFont="1" applyBorder="1" applyAlignment="1" applyProtection="1">
      <alignment horizontal="center" vertical="center"/>
      <protection locked="0"/>
    </xf>
    <xf numFmtId="0" fontId="12" fillId="0" borderId="36" xfId="1" applyFont="1" applyBorder="1" applyAlignment="1" applyProtection="1">
      <alignment horizontal="center" vertical="center"/>
      <protection locked="0"/>
    </xf>
    <xf numFmtId="0" fontId="12" fillId="4" borderId="36" xfId="1" applyFont="1" applyFill="1" applyBorder="1" applyAlignment="1" applyProtection="1">
      <alignment horizontal="center" vertical="center"/>
      <protection locked="0"/>
    </xf>
    <xf numFmtId="0" fontId="21" fillId="5" borderId="36" xfId="1" applyFont="1" applyFill="1" applyBorder="1" applyAlignment="1" applyProtection="1">
      <alignment horizontal="center" vertical="center"/>
      <protection locked="0"/>
    </xf>
    <xf numFmtId="0" fontId="12" fillId="6" borderId="39" xfId="1" applyFont="1" applyFill="1" applyBorder="1" applyAlignment="1">
      <alignment horizontal="left" vertical="center" wrapText="1"/>
    </xf>
    <xf numFmtId="1" fontId="12" fillId="6" borderId="39" xfId="1" applyNumberFormat="1" applyFont="1" applyFill="1" applyBorder="1" applyAlignment="1">
      <alignment horizontal="center" wrapText="1"/>
    </xf>
    <xf numFmtId="2" fontId="12" fillId="0" borderId="6" xfId="1" applyNumberFormat="1" applyFont="1" applyBorder="1" applyAlignment="1" applyProtection="1">
      <alignment horizontal="center" vertical="center"/>
      <protection locked="0"/>
    </xf>
    <xf numFmtId="2" fontId="12" fillId="0" borderId="6" xfId="1" applyNumberFormat="1" applyFont="1" applyBorder="1" applyAlignment="1" applyProtection="1">
      <alignment horizontal="center" vertical="center" wrapText="1"/>
      <protection locked="0"/>
    </xf>
    <xf numFmtId="2" fontId="12" fillId="3" borderId="53" xfId="1" applyNumberFormat="1" applyFont="1" applyFill="1" applyBorder="1" applyAlignment="1" applyProtection="1">
      <alignment horizontal="center" vertical="center"/>
      <protection locked="0"/>
    </xf>
    <xf numFmtId="0" fontId="12" fillId="0" borderId="39" xfId="1" applyFont="1" applyBorder="1" applyAlignment="1" applyProtection="1">
      <alignment horizontal="left" vertical="center"/>
      <protection locked="0"/>
    </xf>
    <xf numFmtId="49" fontId="12" fillId="2" borderId="6" xfId="1" applyNumberFormat="1" applyFont="1" applyFill="1" applyBorder="1" applyAlignment="1" applyProtection="1">
      <alignment vertical="center" wrapText="1"/>
      <protection locked="0"/>
    </xf>
    <xf numFmtId="0" fontId="12" fillId="2" borderId="6" xfId="1" applyFont="1" applyFill="1" applyBorder="1" applyAlignment="1" applyProtection="1">
      <alignment horizontal="center" vertical="center"/>
      <protection locked="0"/>
    </xf>
    <xf numFmtId="0" fontId="12" fillId="3" borderId="39" xfId="1" applyFont="1" applyFill="1" applyBorder="1" applyAlignment="1" applyProtection="1">
      <alignment horizontal="left" vertical="center"/>
      <protection locked="0"/>
    </xf>
    <xf numFmtId="49" fontId="12" fillId="3" borderId="39" xfId="1" applyNumberFormat="1" applyFont="1" applyFill="1" applyBorder="1" applyAlignment="1" applyProtection="1">
      <alignment vertical="center"/>
      <protection locked="0"/>
    </xf>
    <xf numFmtId="0" fontId="12" fillId="3" borderId="66" xfId="1" applyFont="1" applyFill="1" applyBorder="1" applyAlignment="1" applyProtection="1">
      <alignment horizontal="left" vertical="center"/>
      <protection locked="0"/>
    </xf>
    <xf numFmtId="49" fontId="12" fillId="3" borderId="69" xfId="1" applyNumberFormat="1" applyFont="1" applyFill="1" applyBorder="1" applyAlignment="1" applyProtection="1">
      <alignment vertical="center"/>
      <protection locked="0"/>
    </xf>
    <xf numFmtId="0" fontId="12" fillId="3" borderId="69" xfId="1" applyFont="1" applyFill="1" applyBorder="1" applyAlignment="1" applyProtection="1">
      <alignment horizontal="center" vertical="center"/>
      <protection locked="0"/>
    </xf>
    <xf numFmtId="2" fontId="12" fillId="3" borderId="69" xfId="1" applyNumberFormat="1" applyFont="1" applyFill="1" applyBorder="1" applyAlignment="1" applyProtection="1">
      <alignment horizontal="center" vertical="center"/>
      <protection locked="0"/>
    </xf>
    <xf numFmtId="0" fontId="12" fillId="3" borderId="52" xfId="1" applyFont="1" applyFill="1" applyBorder="1" applyAlignment="1">
      <alignment horizontal="center" vertical="center"/>
    </xf>
    <xf numFmtId="49" fontId="12" fillId="3" borderId="6" xfId="1" applyNumberFormat="1" applyFont="1" applyFill="1" applyBorder="1" applyAlignment="1" applyProtection="1">
      <alignment vertical="center" wrapText="1"/>
      <protection locked="0"/>
    </xf>
    <xf numFmtId="0" fontId="12" fillId="0" borderId="4" xfId="1" applyFont="1" applyBorder="1" applyAlignment="1" applyProtection="1">
      <alignment horizontal="center" vertical="center"/>
      <protection locked="0"/>
    </xf>
    <xf numFmtId="0" fontId="12" fillId="2" borderId="36" xfId="1" applyFont="1" applyFill="1" applyBorder="1" applyAlignment="1" applyProtection="1">
      <alignment horizontal="left" vertical="center" wrapText="1"/>
      <protection locked="0"/>
    </xf>
    <xf numFmtId="0" fontId="12" fillId="2" borderId="36" xfId="1" applyFont="1" applyFill="1" applyBorder="1" applyAlignment="1" applyProtection="1">
      <alignment horizontal="center" vertical="center"/>
      <protection locked="0"/>
    </xf>
    <xf numFmtId="0" fontId="12" fillId="0" borderId="50" xfId="1" applyFont="1" applyBorder="1" applyAlignment="1">
      <alignment horizontal="center" vertical="center"/>
    </xf>
    <xf numFmtId="0" fontId="12" fillId="0" borderId="36" xfId="1" applyFont="1" applyBorder="1" applyAlignment="1" applyProtection="1">
      <alignment vertical="center"/>
      <protection locked="0"/>
    </xf>
    <xf numFmtId="2" fontId="12" fillId="0" borderId="36" xfId="1" applyNumberFormat="1" applyFont="1" applyBorder="1" applyAlignment="1" applyProtection="1">
      <alignment horizontal="center" vertical="center"/>
      <protection locked="0"/>
    </xf>
    <xf numFmtId="0" fontId="12" fillId="3" borderId="8" xfId="1" applyFont="1" applyFill="1" applyBorder="1" applyAlignment="1">
      <alignment horizontal="center" vertical="center"/>
    </xf>
    <xf numFmtId="165" fontId="12" fillId="6" borderId="8" xfId="1" applyNumberFormat="1" applyFont="1" applyFill="1" applyBorder="1" applyAlignment="1" applyProtection="1">
      <alignment horizontal="center" vertical="center" wrapText="1"/>
      <protection locked="0"/>
    </xf>
    <xf numFmtId="0" fontId="12" fillId="6" borderId="36" xfId="1" applyFont="1" applyFill="1" applyBorder="1" applyAlignment="1" applyProtection="1">
      <alignment horizontal="center" vertical="center" wrapText="1"/>
      <protection locked="0"/>
    </xf>
    <xf numFmtId="0" fontId="27" fillId="6" borderId="6" xfId="1" applyFont="1" applyFill="1" applyBorder="1" applyAlignment="1">
      <alignment horizontal="center" vertical="center" wrapText="1"/>
    </xf>
    <xf numFmtId="0" fontId="43" fillId="0" borderId="0" xfId="0" applyFont="1"/>
    <xf numFmtId="165" fontId="12" fillId="0" borderId="8" xfId="1" applyNumberFormat="1" applyFont="1" applyBorder="1" applyAlignment="1" applyProtection="1">
      <alignment horizontal="center" vertical="center" wrapText="1"/>
      <protection locked="0"/>
    </xf>
    <xf numFmtId="0" fontId="12" fillId="0" borderId="36" xfId="4" applyBorder="1" applyAlignment="1" applyProtection="1">
      <alignment horizontal="center"/>
      <protection locked="0"/>
    </xf>
    <xf numFmtId="0" fontId="12" fillId="0" borderId="29" xfId="4" applyBorder="1" applyAlignment="1">
      <alignment wrapText="1"/>
    </xf>
    <xf numFmtId="0" fontId="12" fillId="0" borderId="36" xfId="5" applyBorder="1" applyAlignment="1" applyProtection="1">
      <alignment horizontal="center"/>
      <protection locked="0"/>
    </xf>
    <xf numFmtId="2" fontId="12" fillId="0" borderId="36" xfId="6" applyNumberFormat="1" applyBorder="1" applyAlignment="1">
      <alignment horizontal="center"/>
    </xf>
    <xf numFmtId="2" fontId="12" fillId="0" borderId="36" xfId="7" applyNumberFormat="1" applyBorder="1" applyAlignment="1" applyProtection="1">
      <alignment horizontal="center"/>
      <protection locked="0"/>
    </xf>
    <xf numFmtId="2" fontId="12" fillId="0" borderId="36" xfId="1" applyNumberFormat="1" applyFont="1" applyBorder="1" applyAlignment="1" applyProtection="1">
      <alignment horizontal="center" vertical="center" wrapText="1"/>
      <protection locked="0"/>
    </xf>
    <xf numFmtId="0" fontId="12" fillId="0" borderId="6" xfId="4" applyBorder="1" applyProtection="1">
      <protection locked="0"/>
    </xf>
    <xf numFmtId="0" fontId="12" fillId="0" borderId="6" xfId="5" applyBorder="1" applyAlignment="1" applyProtection="1">
      <alignment horizontal="center"/>
      <protection locked="0"/>
    </xf>
    <xf numFmtId="2" fontId="12" fillId="0" borderId="6" xfId="6" applyNumberFormat="1" applyBorder="1" applyAlignment="1">
      <alignment horizontal="center"/>
    </xf>
    <xf numFmtId="2" fontId="12" fillId="0" borderId="6" xfId="7" applyNumberFormat="1" applyBorder="1" applyAlignment="1" applyProtection="1">
      <alignment horizontal="center"/>
      <protection locked="0"/>
    </xf>
    <xf numFmtId="2" fontId="12" fillId="2" borderId="51" xfId="1" applyNumberFormat="1" applyFont="1" applyFill="1" applyBorder="1" applyAlignment="1" applyProtection="1">
      <alignment horizontal="center" vertical="center"/>
      <protection locked="0"/>
    </xf>
    <xf numFmtId="2" fontId="12" fillId="3" borderId="67" xfId="1" applyNumberFormat="1" applyFont="1" applyFill="1" applyBorder="1" applyAlignment="1" applyProtection="1">
      <alignment horizontal="center" vertical="center"/>
      <protection locked="0"/>
    </xf>
    <xf numFmtId="0" fontId="12" fillId="3" borderId="64" xfId="1" applyFont="1" applyFill="1" applyBorder="1" applyAlignment="1" applyProtection="1">
      <alignment horizontal="left" vertical="center" wrapText="1"/>
      <protection locked="0"/>
    </xf>
    <xf numFmtId="0" fontId="12" fillId="3" borderId="58" xfId="1" applyFont="1" applyFill="1" applyBorder="1" applyAlignment="1" applyProtection="1">
      <alignment horizontal="center" vertical="center"/>
      <protection locked="0"/>
    </xf>
    <xf numFmtId="0" fontId="12" fillId="3" borderId="45" xfId="1" applyFont="1" applyFill="1" applyBorder="1" applyAlignment="1">
      <alignment horizontal="left" vertical="center" wrapText="1"/>
    </xf>
    <xf numFmtId="0" fontId="27" fillId="6" borderId="39" xfId="1" applyFont="1" applyFill="1" applyBorder="1" applyAlignment="1">
      <alignment vertical="center" wrapText="1"/>
    </xf>
    <xf numFmtId="0" fontId="12" fillId="6" borderId="39" xfId="1" applyFont="1" applyFill="1" applyBorder="1" applyAlignment="1">
      <alignment vertical="center" wrapText="1"/>
    </xf>
    <xf numFmtId="2" fontId="12" fillId="0" borderId="53" xfId="1" applyNumberFormat="1" applyFont="1" applyBorder="1" applyAlignment="1" applyProtection="1">
      <alignment horizontal="center" vertical="center"/>
      <protection locked="0"/>
    </xf>
    <xf numFmtId="0" fontId="12" fillId="0" borderId="51" xfId="1" applyFont="1" applyBorder="1" applyAlignment="1" applyProtection="1">
      <alignment horizontal="center" vertical="center"/>
      <protection locked="0"/>
    </xf>
    <xf numFmtId="165" fontId="12" fillId="0" borderId="6" xfId="1" applyNumberFormat="1" applyFont="1" applyBorder="1" applyAlignment="1" applyProtection="1">
      <alignment horizontal="center" vertical="center"/>
      <protection locked="0"/>
    </xf>
    <xf numFmtId="0" fontId="12" fillId="3" borderId="57" xfId="1" applyFont="1" applyFill="1" applyBorder="1" applyAlignment="1" applyProtection="1">
      <alignment horizontal="left" vertical="center"/>
      <protection locked="0"/>
    </xf>
    <xf numFmtId="2" fontId="12" fillId="3" borderId="57" xfId="1" applyNumberFormat="1" applyFont="1" applyFill="1" applyBorder="1" applyAlignment="1" applyProtection="1">
      <alignment horizontal="center" vertical="center"/>
      <protection locked="0"/>
    </xf>
    <xf numFmtId="49" fontId="12" fillId="3" borderId="6" xfId="1" applyNumberFormat="1" applyFont="1" applyFill="1" applyBorder="1" applyAlignment="1" applyProtection="1">
      <alignment vertical="center"/>
      <protection locked="0"/>
    </xf>
    <xf numFmtId="2" fontId="12" fillId="3" borderId="73" xfId="1" applyNumberFormat="1" applyFont="1" applyFill="1" applyBorder="1" applyAlignment="1" applyProtection="1">
      <alignment horizontal="center" vertical="center"/>
      <protection locked="0"/>
    </xf>
    <xf numFmtId="0" fontId="12" fillId="0" borderId="44" xfId="1" applyFont="1" applyBorder="1" applyAlignment="1" applyProtection="1">
      <alignment horizontal="center" vertical="center"/>
      <protection locked="0"/>
    </xf>
    <xf numFmtId="0" fontId="12" fillId="2" borderId="64" xfId="1" applyFont="1" applyFill="1" applyBorder="1" applyAlignment="1" applyProtection="1">
      <alignment horizontal="left" vertical="center" wrapText="1"/>
      <protection locked="0"/>
    </xf>
    <xf numFmtId="49" fontId="12" fillId="2" borderId="41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41" xfId="1" applyFont="1" applyFill="1" applyBorder="1" applyAlignment="1" applyProtection="1">
      <alignment horizontal="center" vertical="center"/>
      <protection locked="0"/>
    </xf>
    <xf numFmtId="0" fontId="12" fillId="2" borderId="64" xfId="1" applyFont="1" applyFill="1" applyBorder="1" applyAlignment="1" applyProtection="1">
      <alignment horizontal="center" vertical="center"/>
      <protection locked="0"/>
    </xf>
    <xf numFmtId="2" fontId="21" fillId="5" borderId="64" xfId="1" applyNumberFormat="1" applyFont="1" applyFill="1" applyBorder="1" applyAlignment="1" applyProtection="1">
      <alignment horizontal="center" vertical="center"/>
      <protection locked="0"/>
    </xf>
    <xf numFmtId="2" fontId="12" fillId="2" borderId="64" xfId="1" applyNumberFormat="1" applyFont="1" applyFill="1" applyBorder="1" applyAlignment="1" applyProtection="1">
      <alignment horizontal="center" vertical="center"/>
      <protection locked="0"/>
    </xf>
    <xf numFmtId="2" fontId="12" fillId="2" borderId="63" xfId="1" applyNumberFormat="1" applyFont="1" applyFill="1" applyBorder="1" applyAlignment="1" applyProtection="1">
      <alignment horizontal="center" vertical="center"/>
      <protection locked="0"/>
    </xf>
    <xf numFmtId="0" fontId="12" fillId="2" borderId="6" xfId="1" applyFont="1" applyFill="1" applyBorder="1" applyAlignment="1" applyProtection="1">
      <alignment horizontal="left" vertical="center" wrapText="1"/>
      <protection locked="0"/>
    </xf>
    <xf numFmtId="0" fontId="12" fillId="0" borderId="58" xfId="1" applyFont="1" applyBorder="1" applyAlignment="1" applyProtection="1">
      <alignment horizontal="center" vertical="center"/>
      <protection locked="0"/>
    </xf>
    <xf numFmtId="0" fontId="12" fillId="2" borderId="54" xfId="1" applyFont="1" applyFill="1" applyBorder="1" applyAlignment="1" applyProtection="1">
      <alignment horizontal="center" vertical="center"/>
      <protection locked="0"/>
    </xf>
    <xf numFmtId="2" fontId="21" fillId="5" borderId="54" xfId="1" applyNumberFormat="1" applyFont="1" applyFill="1" applyBorder="1" applyAlignment="1" applyProtection="1">
      <alignment horizontal="center" vertical="center"/>
      <protection locked="0"/>
    </xf>
    <xf numFmtId="2" fontId="12" fillId="0" borderId="54" xfId="1" applyNumberFormat="1" applyFont="1" applyBorder="1" applyAlignment="1" applyProtection="1">
      <alignment horizontal="center" vertical="center"/>
      <protection locked="0"/>
    </xf>
    <xf numFmtId="2" fontId="12" fillId="0" borderId="59" xfId="1" applyNumberFormat="1" applyFont="1" applyBorder="1" applyAlignment="1" applyProtection="1">
      <alignment horizontal="center" vertical="center"/>
      <protection locked="0"/>
    </xf>
    <xf numFmtId="0" fontId="12" fillId="0" borderId="44" xfId="1" applyFont="1" applyBorder="1" applyAlignment="1">
      <alignment horizontal="center" vertical="center"/>
    </xf>
    <xf numFmtId="0" fontId="12" fillId="2" borderId="45" xfId="1" applyFont="1" applyFill="1" applyBorder="1" applyAlignment="1" applyProtection="1">
      <alignment horizontal="left" vertical="center"/>
      <protection locked="0"/>
    </xf>
    <xf numFmtId="49" fontId="12" fillId="2" borderId="45" xfId="1" applyNumberFormat="1" applyFont="1" applyFill="1" applyBorder="1" applyAlignment="1" applyProtection="1">
      <alignment horizontal="left" vertical="center" wrapText="1"/>
      <protection locked="0"/>
    </xf>
    <xf numFmtId="0" fontId="12" fillId="2" borderId="45" xfId="1" applyFont="1" applyFill="1" applyBorder="1" applyAlignment="1" applyProtection="1">
      <alignment horizontal="center" vertical="center"/>
      <protection locked="0"/>
    </xf>
    <xf numFmtId="2" fontId="12" fillId="0" borderId="45" xfId="1" applyNumberFormat="1" applyFont="1" applyBorder="1" applyAlignment="1" applyProtection="1">
      <alignment horizontal="center" vertical="center"/>
      <protection locked="0"/>
    </xf>
    <xf numFmtId="2" fontId="12" fillId="0" borderId="46" xfId="1" applyNumberFormat="1" applyFont="1" applyBorder="1" applyAlignment="1" applyProtection="1">
      <alignment horizontal="center" vertical="center"/>
      <protection locked="0"/>
    </xf>
    <xf numFmtId="0" fontId="12" fillId="3" borderId="48" xfId="1" applyFont="1" applyFill="1" applyBorder="1" applyAlignment="1" applyProtection="1">
      <alignment horizontal="left" vertical="center"/>
      <protection locked="0"/>
    </xf>
    <xf numFmtId="49" fontId="12" fillId="3" borderId="48" xfId="1" applyNumberFormat="1" applyFont="1" applyFill="1" applyBorder="1" applyAlignment="1" applyProtection="1">
      <alignment vertical="center" wrapText="1"/>
      <protection locked="0"/>
    </xf>
    <xf numFmtId="2" fontId="12" fillId="0" borderId="49" xfId="1" applyNumberFormat="1" applyFont="1" applyBorder="1" applyAlignment="1" applyProtection="1">
      <alignment horizontal="center" vertical="center"/>
      <protection locked="0"/>
    </xf>
    <xf numFmtId="0" fontId="12" fillId="0" borderId="50" xfId="1" applyFont="1" applyBorder="1" applyAlignment="1" applyProtection="1">
      <alignment horizontal="center" vertical="center"/>
      <protection locked="0"/>
    </xf>
    <xf numFmtId="2" fontId="12" fillId="0" borderId="51" xfId="1" applyNumberFormat="1" applyFont="1" applyBorder="1" applyAlignment="1" applyProtection="1">
      <alignment horizontal="center" vertical="center"/>
      <protection locked="0"/>
    </xf>
    <xf numFmtId="0" fontId="27" fillId="2" borderId="8" xfId="1" applyFont="1" applyFill="1" applyBorder="1" applyAlignment="1" applyProtection="1">
      <alignment horizontal="left" vertical="center" wrapText="1"/>
      <protection locked="0"/>
    </xf>
    <xf numFmtId="165" fontId="12" fillId="6" borderId="8" xfId="1" applyNumberFormat="1" applyFont="1" applyFill="1" applyBorder="1" applyAlignment="1">
      <alignment horizontal="center" vertical="center" wrapText="1"/>
    </xf>
    <xf numFmtId="2" fontId="12" fillId="3" borderId="6" xfId="1" applyNumberFormat="1" applyFont="1" applyFill="1" applyBorder="1" applyAlignment="1">
      <alignment horizontal="center" vertical="center"/>
    </xf>
    <xf numFmtId="49" fontId="12" fillId="0" borderId="6" xfId="1" applyNumberFormat="1" applyFont="1" applyBorder="1" applyAlignment="1" applyProtection="1">
      <alignment horizontal="center" vertical="center" wrapText="1"/>
      <protection locked="0"/>
    </xf>
    <xf numFmtId="0" fontId="27" fillId="2" borderId="8" xfId="1" applyFont="1" applyFill="1" applyBorder="1" applyAlignment="1" applyProtection="1">
      <alignment horizontal="center" vertical="center" wrapText="1"/>
      <protection locked="0"/>
    </xf>
    <xf numFmtId="0" fontId="27" fillId="0" borderId="6" xfId="1" applyFont="1" applyBorder="1" applyAlignment="1" applyProtection="1">
      <alignment horizontal="center" vertical="center" wrapText="1"/>
      <protection locked="0"/>
    </xf>
    <xf numFmtId="0" fontId="27" fillId="2" borderId="6" xfId="1" applyFont="1" applyFill="1" applyBorder="1" applyAlignment="1" applyProtection="1">
      <alignment horizontal="center" vertical="center" wrapText="1"/>
      <protection locked="0"/>
    </xf>
    <xf numFmtId="49" fontId="12" fillId="0" borderId="36" xfId="1" applyNumberFormat="1" applyFont="1" applyBorder="1" applyAlignment="1" applyProtection="1">
      <alignment horizontal="center" vertical="center" wrapText="1"/>
      <protection locked="0"/>
    </xf>
    <xf numFmtId="0" fontId="27" fillId="2" borderId="8" xfId="1" applyFont="1" applyFill="1" applyBorder="1" applyAlignment="1" applyProtection="1">
      <alignment horizontal="left" wrapText="1"/>
      <protection locked="0"/>
    </xf>
    <xf numFmtId="0" fontId="12" fillId="0" borderId="8" xfId="1" applyFont="1" applyBorder="1" applyAlignment="1">
      <alignment horizontal="center" vertical="center"/>
    </xf>
    <xf numFmtId="0" fontId="12" fillId="2" borderId="39" xfId="1" applyFont="1" applyFill="1" applyBorder="1" applyAlignment="1" applyProtection="1">
      <alignment horizontal="left" vertical="center"/>
      <protection locked="0"/>
    </xf>
    <xf numFmtId="49" fontId="12" fillId="0" borderId="6" xfId="1" applyNumberFormat="1" applyFont="1" applyBorder="1" applyAlignment="1" applyProtection="1">
      <alignment horizontal="left" vertical="center" wrapText="1"/>
      <protection locked="0"/>
    </xf>
    <xf numFmtId="0" fontId="39" fillId="2" borderId="54" xfId="1" applyFont="1" applyFill="1" applyBorder="1" applyAlignment="1" applyProtection="1">
      <alignment horizontal="left" vertical="center"/>
      <protection locked="0"/>
    </xf>
    <xf numFmtId="49" fontId="12" fillId="2" borderId="54" xfId="1" applyNumberFormat="1" applyFont="1" applyFill="1" applyBorder="1" applyAlignment="1" applyProtection="1">
      <alignment vertical="center" wrapText="1"/>
      <protection locked="0"/>
    </xf>
    <xf numFmtId="0" fontId="12" fillId="3" borderId="38" xfId="1" applyFont="1" applyFill="1" applyBorder="1" applyAlignment="1" applyProtection="1">
      <alignment horizontal="left" vertical="center"/>
      <protection locked="0"/>
    </xf>
    <xf numFmtId="0" fontId="12" fillId="3" borderId="56" xfId="1" applyFont="1" applyFill="1" applyBorder="1" applyAlignment="1" applyProtection="1">
      <alignment horizontal="center" vertical="center"/>
      <protection locked="0"/>
    </xf>
    <xf numFmtId="49" fontId="12" fillId="2" borderId="36" xfId="1" applyNumberFormat="1" applyFont="1" applyFill="1" applyBorder="1" applyAlignment="1" applyProtection="1">
      <alignment vertical="center" wrapText="1"/>
      <protection locked="0"/>
    </xf>
    <xf numFmtId="0" fontId="12" fillId="2" borderId="38" xfId="1" applyFont="1" applyFill="1" applyBorder="1" applyAlignment="1" applyProtection="1">
      <alignment horizontal="center" vertical="center"/>
      <protection locked="0"/>
    </xf>
    <xf numFmtId="2" fontId="12" fillId="0" borderId="38" xfId="1" applyNumberFormat="1" applyFont="1" applyBorder="1" applyAlignment="1" applyProtection="1">
      <alignment horizontal="center" vertical="center"/>
      <protection locked="0"/>
    </xf>
    <xf numFmtId="2" fontId="21" fillId="5" borderId="36" xfId="1" applyNumberFormat="1" applyFont="1" applyFill="1" applyBorder="1" applyAlignment="1" applyProtection="1">
      <alignment horizontal="center" vertical="center"/>
      <protection locked="0"/>
    </xf>
    <xf numFmtId="0" fontId="12" fillId="0" borderId="6" xfId="1" applyFont="1" applyBorder="1" applyAlignment="1" applyProtection="1">
      <alignment horizontal="left" vertical="center"/>
      <protection locked="0"/>
    </xf>
    <xf numFmtId="0" fontId="12" fillId="0" borderId="60" xfId="1" applyFont="1" applyBorder="1" applyAlignment="1" applyProtection="1">
      <alignment horizontal="center" vertical="center"/>
      <protection locked="0"/>
    </xf>
    <xf numFmtId="0" fontId="12" fillId="0" borderId="61" xfId="1" applyFont="1" applyBorder="1" applyAlignment="1" applyProtection="1">
      <alignment horizontal="left" vertical="center"/>
      <protection locked="0"/>
    </xf>
    <xf numFmtId="49" fontId="12" fillId="2" borderId="61" xfId="1" applyNumberFormat="1" applyFont="1" applyFill="1" applyBorder="1" applyAlignment="1" applyProtection="1">
      <alignment vertical="center" wrapText="1"/>
      <protection locked="0"/>
    </xf>
    <xf numFmtId="0" fontId="12" fillId="2" borderId="61" xfId="1" applyFont="1" applyFill="1" applyBorder="1" applyAlignment="1" applyProtection="1">
      <alignment horizontal="center" vertical="center"/>
      <protection locked="0"/>
    </xf>
    <xf numFmtId="2" fontId="12" fillId="5" borderId="61" xfId="1" applyNumberFormat="1" applyFont="1" applyFill="1" applyBorder="1" applyAlignment="1" applyProtection="1">
      <alignment horizontal="center" vertical="center"/>
      <protection locked="0"/>
    </xf>
    <xf numFmtId="2" fontId="12" fillId="0" borderId="61" xfId="1" applyNumberFormat="1" applyFont="1" applyBorder="1" applyAlignment="1" applyProtection="1">
      <alignment horizontal="center" vertical="center"/>
      <protection locked="0"/>
    </xf>
    <xf numFmtId="2" fontId="12" fillId="0" borderId="62" xfId="1" applyNumberFormat="1" applyFont="1" applyBorder="1" applyAlignment="1" applyProtection="1">
      <alignment horizontal="center" vertical="center"/>
      <protection locked="0"/>
    </xf>
    <xf numFmtId="0" fontId="12" fillId="0" borderId="39" xfId="1" applyFont="1" applyBorder="1" applyAlignment="1">
      <alignment horizontal="center" vertical="center"/>
    </xf>
    <xf numFmtId="165" fontId="21" fillId="5" borderId="54" xfId="1" applyNumberFormat="1" applyFont="1" applyFill="1" applyBorder="1" applyAlignment="1" applyProtection="1">
      <alignment horizontal="center" vertical="center"/>
      <protection locked="0"/>
    </xf>
    <xf numFmtId="165" fontId="12" fillId="0" borderId="39" xfId="1" applyNumberFormat="1" applyFont="1" applyBorder="1" applyAlignment="1" applyProtection="1">
      <alignment horizontal="center" vertical="center"/>
      <protection locked="0"/>
    </xf>
    <xf numFmtId="165" fontId="12" fillId="0" borderId="49" xfId="1" applyNumberFormat="1" applyFont="1" applyBorder="1" applyAlignment="1" applyProtection="1">
      <alignment horizontal="center" vertical="center"/>
      <protection locked="0"/>
    </xf>
    <xf numFmtId="0" fontId="12" fillId="6" borderId="8" xfId="1" applyFont="1" applyFill="1" applyBorder="1" applyAlignment="1" applyProtection="1">
      <alignment horizontal="center" vertical="center"/>
      <protection locked="0"/>
    </xf>
    <xf numFmtId="0" fontId="12" fillId="6" borderId="6" xfId="1" applyFont="1" applyFill="1" applyBorder="1" applyAlignment="1" applyProtection="1">
      <alignment horizontal="left" vertical="center" wrapText="1"/>
      <protection locked="0"/>
    </xf>
    <xf numFmtId="49" fontId="12" fillId="6" borderId="39" xfId="1" quotePrefix="1" applyNumberFormat="1" applyFont="1" applyFill="1" applyBorder="1" applyAlignment="1">
      <alignment horizontal="center" vertical="center" wrapText="1"/>
    </xf>
    <xf numFmtId="0" fontId="12" fillId="6" borderId="6" xfId="1" applyFont="1" applyFill="1" applyBorder="1" applyAlignment="1" applyProtection="1">
      <alignment horizontal="center" vertical="center"/>
      <protection locked="0"/>
    </xf>
    <xf numFmtId="165" fontId="21" fillId="6" borderId="6" xfId="1" applyNumberFormat="1" applyFont="1" applyFill="1" applyBorder="1" applyAlignment="1" applyProtection="1">
      <alignment horizontal="center" vertical="center"/>
      <protection locked="0"/>
    </xf>
    <xf numFmtId="165" fontId="12" fillId="6" borderId="6" xfId="1" applyNumberFormat="1" applyFont="1" applyFill="1" applyBorder="1" applyAlignment="1" applyProtection="1">
      <alignment horizontal="center" vertical="center"/>
      <protection locked="0"/>
    </xf>
    <xf numFmtId="165" fontId="12" fillId="6" borderId="53" xfId="1" applyNumberFormat="1" applyFont="1" applyFill="1" applyBorder="1" applyAlignment="1" applyProtection="1">
      <alignment horizontal="center" vertical="center"/>
      <protection locked="0"/>
    </xf>
    <xf numFmtId="0" fontId="12" fillId="3" borderId="39" xfId="1" applyFont="1" applyFill="1" applyBorder="1" applyAlignment="1">
      <alignment horizontal="center" vertical="center"/>
    </xf>
    <xf numFmtId="165" fontId="12" fillId="5" borderId="6" xfId="1" applyNumberFormat="1" applyFont="1" applyFill="1" applyBorder="1" applyAlignment="1" applyProtection="1">
      <alignment horizontal="center" vertical="center"/>
      <protection locked="0"/>
    </xf>
    <xf numFmtId="165" fontId="12" fillId="3" borderId="6" xfId="1" applyNumberFormat="1" applyFont="1" applyFill="1" applyBorder="1" applyAlignment="1" applyProtection="1">
      <alignment horizontal="center" vertical="center"/>
      <protection locked="0"/>
    </xf>
    <xf numFmtId="165" fontId="21" fillId="5" borderId="6" xfId="1" applyNumberFormat="1" applyFont="1" applyFill="1" applyBorder="1" applyAlignment="1" applyProtection="1">
      <alignment horizontal="center" vertical="center"/>
      <protection locked="0"/>
    </xf>
    <xf numFmtId="165" fontId="12" fillId="2" borderId="6" xfId="1" applyNumberFormat="1" applyFont="1" applyFill="1" applyBorder="1" applyAlignment="1" applyProtection="1">
      <alignment horizontal="center" vertical="center"/>
      <protection locked="0"/>
    </xf>
    <xf numFmtId="165" fontId="12" fillId="2" borderId="53" xfId="1" applyNumberFormat="1" applyFont="1" applyFill="1" applyBorder="1" applyAlignment="1" applyProtection="1">
      <alignment horizontal="center" vertical="center"/>
      <protection locked="0"/>
    </xf>
    <xf numFmtId="0" fontId="12" fillId="0" borderId="6" xfId="1" applyFont="1" applyBorder="1" applyAlignment="1" applyProtection="1">
      <alignment horizontal="left" vertical="center" wrapText="1"/>
      <protection locked="0"/>
    </xf>
    <xf numFmtId="165" fontId="12" fillId="0" borderId="53" xfId="1" applyNumberFormat="1" applyFont="1" applyBorder="1" applyAlignment="1" applyProtection="1">
      <alignment horizontal="center" vertical="center"/>
      <protection locked="0"/>
    </xf>
    <xf numFmtId="0" fontId="12" fillId="2" borderId="66" xfId="1" applyFont="1" applyFill="1" applyBorder="1" applyAlignment="1" applyProtection="1">
      <alignment horizontal="left" vertical="center" wrapText="1"/>
      <protection locked="0"/>
    </xf>
    <xf numFmtId="49" fontId="12" fillId="2" borderId="66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66" xfId="1" applyFont="1" applyFill="1" applyBorder="1" applyAlignment="1" applyProtection="1">
      <alignment horizontal="center" vertical="center"/>
      <protection locked="0"/>
    </xf>
    <xf numFmtId="2" fontId="12" fillId="0" borderId="67" xfId="1" applyNumberFormat="1" applyFont="1" applyBorder="1" applyAlignment="1" applyProtection="1">
      <alignment horizontal="center" vertical="center"/>
      <protection locked="0"/>
    </xf>
    <xf numFmtId="49" fontId="12" fillId="2" borderId="36" xfId="1" applyNumberFormat="1" applyFont="1" applyFill="1" applyBorder="1" applyAlignment="1" applyProtection="1">
      <alignment horizontal="center" vertical="center" wrapText="1"/>
      <protection locked="0"/>
    </xf>
    <xf numFmtId="2" fontId="12" fillId="0" borderId="68" xfId="1" applyNumberFormat="1" applyFont="1" applyBorder="1" applyAlignment="1" applyProtection="1">
      <alignment horizontal="center" vertical="center"/>
      <protection locked="0"/>
    </xf>
    <xf numFmtId="49" fontId="12" fillId="3" borderId="39" xfId="1" applyNumberFormat="1" applyFont="1" applyFill="1" applyBorder="1" applyAlignment="1" applyProtection="1">
      <alignment horizontal="center" vertical="center"/>
      <protection locked="0"/>
    </xf>
    <xf numFmtId="49" fontId="12" fillId="3" borderId="69" xfId="1" applyNumberFormat="1" applyFont="1" applyFill="1" applyBorder="1" applyAlignment="1" applyProtection="1">
      <alignment horizontal="center" vertical="center"/>
      <protection locked="0"/>
    </xf>
    <xf numFmtId="1" fontId="12" fillId="3" borderId="69" xfId="1" applyNumberFormat="1" applyFont="1" applyFill="1" applyBorder="1" applyAlignment="1" applyProtection="1">
      <alignment horizontal="center" vertical="center"/>
      <protection locked="0"/>
    </xf>
    <xf numFmtId="1" fontId="12" fillId="3" borderId="67" xfId="1" applyNumberFormat="1" applyFont="1" applyFill="1" applyBorder="1" applyAlignment="1" applyProtection="1">
      <alignment horizontal="center" vertical="center"/>
      <protection locked="0"/>
    </xf>
    <xf numFmtId="0" fontId="12" fillId="0" borderId="41" xfId="1" applyFont="1" applyBorder="1" applyAlignment="1">
      <alignment horizontal="left" vertical="center"/>
    </xf>
    <xf numFmtId="49" fontId="12" fillId="2" borderId="6" xfId="1" applyNumberFormat="1" applyFont="1" applyFill="1" applyBorder="1" applyAlignment="1" applyProtection="1">
      <alignment horizontal="left" vertical="center" wrapText="1"/>
      <protection locked="0"/>
    </xf>
    <xf numFmtId="0" fontId="12" fillId="0" borderId="41" xfId="1" applyFont="1" applyBorder="1" applyAlignment="1">
      <alignment horizontal="center" vertical="center"/>
    </xf>
    <xf numFmtId="2" fontId="12" fillId="0" borderId="41" xfId="1" applyNumberFormat="1" applyFont="1" applyBorder="1" applyAlignment="1" applyProtection="1">
      <alignment horizontal="center" vertical="center"/>
      <protection locked="0"/>
    </xf>
    <xf numFmtId="0" fontId="12" fillId="0" borderId="6" xfId="1" applyFont="1" applyBorder="1" applyAlignment="1">
      <alignment horizontal="left" vertical="center"/>
    </xf>
    <xf numFmtId="0" fontId="12" fillId="3" borderId="57" xfId="1" applyFont="1" applyFill="1" applyBorder="1" applyAlignment="1">
      <alignment horizontal="center" vertical="center"/>
    </xf>
    <xf numFmtId="0" fontId="12" fillId="3" borderId="36" xfId="1" applyFont="1" applyFill="1" applyBorder="1" applyAlignment="1">
      <alignment horizontal="left" vertical="center"/>
    </xf>
    <xf numFmtId="49" fontId="12" fillId="3" borderId="36" xfId="1" applyNumberFormat="1" applyFont="1" applyFill="1" applyBorder="1" applyAlignment="1" applyProtection="1">
      <alignment horizontal="center" vertical="center" wrapText="1"/>
      <protection locked="0"/>
    </xf>
    <xf numFmtId="0" fontId="12" fillId="0" borderId="29" xfId="1" applyFont="1" applyBorder="1" applyAlignment="1">
      <alignment horizontal="center" vertical="center"/>
    </xf>
    <xf numFmtId="2" fontId="12" fillId="3" borderId="36" xfId="1" applyNumberFormat="1" applyFont="1" applyFill="1" applyBorder="1" applyAlignment="1" applyProtection="1">
      <alignment horizontal="center" vertical="center"/>
      <protection locked="0"/>
    </xf>
    <xf numFmtId="0" fontId="12" fillId="0" borderId="6" xfId="1" applyFont="1" applyBorder="1" applyAlignment="1">
      <alignment horizontal="left" vertical="center" wrapText="1"/>
    </xf>
    <xf numFmtId="0" fontId="12" fillId="0" borderId="0" xfId="1" applyFont="1" applyAlignment="1">
      <alignment horizontal="left" vertical="center" wrapText="1"/>
    </xf>
    <xf numFmtId="0" fontId="12" fillId="3" borderId="65" xfId="1" applyFont="1" applyFill="1" applyBorder="1" applyAlignment="1">
      <alignment horizontal="center" vertical="center"/>
    </xf>
    <xf numFmtId="0" fontId="12" fillId="3" borderId="61" xfId="1" applyFont="1" applyFill="1" applyBorder="1" applyAlignment="1">
      <alignment horizontal="left" vertical="center"/>
    </xf>
    <xf numFmtId="49" fontId="12" fillId="3" borderId="66" xfId="1" applyNumberFormat="1" applyFont="1" applyFill="1" applyBorder="1" applyAlignment="1">
      <alignment horizontal="center" vertical="center" wrapText="1"/>
    </xf>
    <xf numFmtId="0" fontId="12" fillId="3" borderId="71" xfId="1" applyFont="1" applyFill="1" applyBorder="1" applyAlignment="1">
      <alignment horizontal="center" vertical="center"/>
    </xf>
    <xf numFmtId="0" fontId="12" fillId="2" borderId="41" xfId="1" applyFont="1" applyFill="1" applyBorder="1" applyAlignment="1">
      <alignment vertical="center"/>
    </xf>
    <xf numFmtId="0" fontId="12" fillId="2" borderId="6" xfId="1" applyFont="1" applyFill="1" applyBorder="1" applyAlignment="1">
      <alignment vertical="center"/>
    </xf>
    <xf numFmtId="0" fontId="12" fillId="3" borderId="72" xfId="1" applyFont="1" applyFill="1" applyBorder="1" applyAlignment="1">
      <alignment horizontal="center" vertical="center"/>
    </xf>
    <xf numFmtId="0" fontId="12" fillId="3" borderId="56" xfId="1" applyFont="1" applyFill="1" applyBorder="1" applyAlignment="1">
      <alignment horizontal="left" vertical="center"/>
    </xf>
    <xf numFmtId="49" fontId="12" fillId="3" borderId="54" xfId="1" applyNumberFormat="1" applyFont="1" applyFill="1" applyBorder="1" applyAlignment="1">
      <alignment horizontal="center" vertical="center" wrapText="1"/>
    </xf>
    <xf numFmtId="0" fontId="12" fillId="3" borderId="25" xfId="1" applyFont="1" applyFill="1" applyBorder="1" applyAlignment="1">
      <alignment horizontal="center" vertical="center"/>
    </xf>
    <xf numFmtId="2" fontId="12" fillId="3" borderId="54" xfId="1" applyNumberFormat="1" applyFont="1" applyFill="1" applyBorder="1" applyAlignment="1" applyProtection="1">
      <alignment horizontal="center" vertical="center"/>
      <protection locked="0"/>
    </xf>
    <xf numFmtId="2" fontId="12" fillId="3" borderId="59" xfId="1" applyNumberFormat="1" applyFont="1" applyFill="1" applyBorder="1" applyAlignment="1" applyProtection="1">
      <alignment horizontal="center" vertical="center"/>
      <protection locked="0"/>
    </xf>
    <xf numFmtId="0" fontId="12" fillId="3" borderId="64" xfId="1" applyFont="1" applyFill="1" applyBorder="1" applyAlignment="1">
      <alignment horizontal="center" vertical="center"/>
    </xf>
    <xf numFmtId="0" fontId="12" fillId="3" borderId="40" xfId="1" applyFont="1" applyFill="1" applyBorder="1" applyAlignment="1">
      <alignment horizontal="left" vertical="center"/>
    </xf>
    <xf numFmtId="49" fontId="12" fillId="3" borderId="40" xfId="1" applyNumberFormat="1" applyFont="1" applyFill="1" applyBorder="1" applyAlignment="1">
      <alignment horizontal="center" vertical="center" wrapText="1"/>
    </xf>
    <xf numFmtId="0" fontId="12" fillId="3" borderId="41" xfId="1" applyFont="1" applyFill="1" applyBorder="1" applyAlignment="1">
      <alignment horizontal="center" vertical="center"/>
    </xf>
    <xf numFmtId="0" fontId="12" fillId="3" borderId="40" xfId="1" applyFont="1" applyFill="1" applyBorder="1" applyAlignment="1">
      <alignment horizontal="center" vertical="center"/>
    </xf>
    <xf numFmtId="165" fontId="12" fillId="5" borderId="40" xfId="1" applyNumberFormat="1" applyFont="1" applyFill="1" applyBorder="1" applyAlignment="1" applyProtection="1">
      <alignment horizontal="center" vertical="center"/>
      <protection locked="0"/>
    </xf>
    <xf numFmtId="165" fontId="12" fillId="3" borderId="40" xfId="1" applyNumberFormat="1" applyFont="1" applyFill="1" applyBorder="1" applyAlignment="1" applyProtection="1">
      <alignment horizontal="center" vertical="center"/>
      <protection locked="0"/>
    </xf>
    <xf numFmtId="165" fontId="12" fillId="3" borderId="63" xfId="1" applyNumberFormat="1" applyFont="1" applyFill="1" applyBorder="1" applyAlignment="1" applyProtection="1">
      <alignment horizontal="center" vertical="center"/>
      <protection locked="0"/>
    </xf>
    <xf numFmtId="0" fontId="12" fillId="3" borderId="69" xfId="1" applyFont="1" applyFill="1" applyBorder="1" applyAlignment="1">
      <alignment horizontal="center" vertical="center"/>
    </xf>
    <xf numFmtId="0" fontId="12" fillId="3" borderId="66" xfId="1" applyFont="1" applyFill="1" applyBorder="1" applyAlignment="1">
      <alignment horizontal="left" vertical="center"/>
    </xf>
    <xf numFmtId="0" fontId="12" fillId="3" borderId="61" xfId="1" applyFont="1" applyFill="1" applyBorder="1" applyAlignment="1">
      <alignment horizontal="center" vertical="center"/>
    </xf>
    <xf numFmtId="0" fontId="12" fillId="3" borderId="66" xfId="1" applyFont="1" applyFill="1" applyBorder="1" applyAlignment="1">
      <alignment horizontal="center" vertical="center"/>
    </xf>
    <xf numFmtId="49" fontId="12" fillId="3" borderId="36" xfId="1" applyNumberFormat="1" applyFont="1" applyFill="1" applyBorder="1" applyAlignment="1">
      <alignment horizontal="center" vertical="center" wrapText="1"/>
    </xf>
    <xf numFmtId="0" fontId="12" fillId="3" borderId="36" xfId="1" applyFont="1" applyFill="1" applyBorder="1" applyAlignment="1">
      <alignment horizontal="center" vertical="center"/>
    </xf>
    <xf numFmtId="9" fontId="12" fillId="5" borderId="36" xfId="8" applyFont="1" applyFill="1" applyBorder="1" applyAlignment="1" applyProtection="1">
      <alignment horizontal="center" vertical="center"/>
      <protection locked="0"/>
    </xf>
    <xf numFmtId="9" fontId="12" fillId="3" borderId="36" xfId="8" applyFont="1" applyFill="1" applyBorder="1" applyAlignment="1" applyProtection="1">
      <alignment horizontal="center" vertical="center"/>
      <protection locked="0"/>
    </xf>
    <xf numFmtId="9" fontId="12" fillId="3" borderId="51" xfId="8" applyFont="1" applyFill="1" applyBorder="1" applyAlignment="1" applyProtection="1">
      <alignment horizontal="center" vertical="center"/>
      <protection locked="0"/>
    </xf>
    <xf numFmtId="0" fontId="12" fillId="3" borderId="66" xfId="1" applyFont="1" applyFill="1" applyBorder="1" applyAlignment="1">
      <alignment horizontal="left" vertical="center" wrapText="1"/>
    </xf>
    <xf numFmtId="9" fontId="21" fillId="5" borderId="61" xfId="8" applyFont="1" applyFill="1" applyBorder="1" applyAlignment="1" applyProtection="1">
      <alignment horizontal="center" vertical="center"/>
      <protection locked="0"/>
    </xf>
    <xf numFmtId="9" fontId="12" fillId="3" borderId="61" xfId="8" applyFont="1" applyFill="1" applyBorder="1" applyAlignment="1" applyProtection="1">
      <alignment horizontal="center" vertical="center"/>
      <protection locked="0"/>
    </xf>
    <xf numFmtId="9" fontId="12" fillId="3" borderId="62" xfId="8" applyFont="1" applyFill="1" applyBorder="1" applyAlignment="1" applyProtection="1">
      <alignment horizontal="center" vertical="center"/>
      <protection locked="0"/>
    </xf>
    <xf numFmtId="0" fontId="21" fillId="5" borderId="6" xfId="1" applyFont="1" applyFill="1" applyBorder="1" applyAlignment="1" applyProtection="1">
      <alignment horizontal="center" vertical="center"/>
      <protection locked="0"/>
    </xf>
    <xf numFmtId="0" fontId="12" fillId="6" borderId="39" xfId="1" applyFont="1" applyFill="1" applyBorder="1" applyAlignment="1" applyProtection="1">
      <alignment vertical="center" wrapText="1"/>
      <protection locked="0"/>
    </xf>
    <xf numFmtId="1" fontId="12" fillId="6" borderId="6" xfId="1" applyNumberFormat="1" applyFont="1" applyFill="1" applyBorder="1" applyAlignment="1" applyProtection="1">
      <alignment horizontal="center" vertical="center"/>
      <protection locked="0"/>
    </xf>
    <xf numFmtId="1" fontId="12" fillId="6" borderId="39" xfId="1" applyNumberFormat="1" applyFont="1" applyFill="1" applyBorder="1" applyAlignment="1" applyProtection="1">
      <alignment horizontal="center" vertical="center"/>
      <protection locked="0"/>
    </xf>
    <xf numFmtId="0" fontId="27" fillId="6" borderId="6" xfId="1" applyFont="1" applyFill="1" applyBorder="1" applyAlignment="1">
      <alignment horizontal="left" vertical="center" wrapText="1"/>
    </xf>
    <xf numFmtId="0" fontId="12" fillId="6" borderId="6" xfId="1" applyFont="1" applyFill="1" applyBorder="1" applyAlignment="1" applyProtection="1">
      <alignment vertical="center" wrapText="1"/>
      <protection locked="0"/>
    </xf>
    <xf numFmtId="0" fontId="12" fillId="6" borderId="6" xfId="1" applyFont="1" applyFill="1" applyBorder="1" applyAlignment="1">
      <alignment horizontal="left" vertical="center" wrapText="1"/>
    </xf>
    <xf numFmtId="1" fontId="12" fillId="6" borderId="6" xfId="1" applyNumberFormat="1" applyFont="1" applyFill="1" applyBorder="1" applyAlignment="1">
      <alignment horizontal="center"/>
    </xf>
    <xf numFmtId="0" fontId="12" fillId="6" borderId="39" xfId="1" applyFont="1" applyFill="1" applyBorder="1" applyAlignment="1">
      <alignment horizontal="center" vertical="center"/>
    </xf>
    <xf numFmtId="0" fontId="12" fillId="0" borderId="65" xfId="1" applyFont="1" applyBorder="1" applyAlignment="1">
      <alignment horizontal="center" vertical="center"/>
    </xf>
    <xf numFmtId="0" fontId="12" fillId="0" borderId="61" xfId="1" applyFont="1" applyBorder="1" applyAlignment="1" applyProtection="1">
      <alignment horizontal="center" vertical="center"/>
      <protection locked="0"/>
    </xf>
    <xf numFmtId="0" fontId="12" fillId="4" borderId="61" xfId="1" applyFont="1" applyFill="1" applyBorder="1" applyAlignment="1" applyProtection="1">
      <alignment horizontal="center" vertical="center"/>
      <protection locked="0"/>
    </xf>
    <xf numFmtId="0" fontId="21" fillId="5" borderId="61" xfId="1" applyFont="1" applyFill="1" applyBorder="1" applyAlignment="1" applyProtection="1">
      <alignment horizontal="center" vertical="center"/>
      <protection locked="0"/>
    </xf>
    <xf numFmtId="0" fontId="12" fillId="0" borderId="62" xfId="1" applyFont="1" applyBorder="1" applyAlignment="1" applyProtection="1">
      <alignment horizontal="center" vertical="center"/>
      <protection locked="0"/>
    </xf>
    <xf numFmtId="49" fontId="12" fillId="6" borderId="6" xfId="1" applyNumberFormat="1" applyFont="1" applyFill="1" applyBorder="1" applyAlignment="1">
      <alignment horizontal="center" vertical="center" wrapText="1"/>
    </xf>
    <xf numFmtId="165" fontId="21" fillId="6" borderId="39" xfId="1" applyNumberFormat="1" applyFont="1" applyFill="1" applyBorder="1" applyAlignment="1" applyProtection="1">
      <alignment horizontal="center" vertical="center"/>
      <protection locked="0"/>
    </xf>
    <xf numFmtId="165" fontId="12" fillId="6" borderId="39" xfId="1" applyNumberFormat="1" applyFont="1" applyFill="1" applyBorder="1" applyAlignment="1" applyProtection="1">
      <alignment horizontal="center" vertical="center"/>
      <protection locked="0"/>
    </xf>
    <xf numFmtId="49" fontId="12" fillId="6" borderId="39" xfId="1" applyNumberFormat="1" applyFont="1" applyFill="1" applyBorder="1" applyAlignment="1">
      <alignment horizontal="center" vertical="center" wrapText="1"/>
    </xf>
    <xf numFmtId="165" fontId="12" fillId="6" borderId="51" xfId="1" applyNumberFormat="1" applyFont="1" applyFill="1" applyBorder="1" applyAlignment="1" applyProtection="1">
      <alignment horizontal="center" vertical="center"/>
      <protection locked="0"/>
    </xf>
    <xf numFmtId="165" fontId="21" fillId="5" borderId="36" xfId="1" applyNumberFormat="1" applyFont="1" applyFill="1" applyBorder="1" applyAlignment="1" applyProtection="1">
      <alignment horizontal="center" vertical="center"/>
      <protection locked="0"/>
    </xf>
    <xf numFmtId="1" fontId="12" fillId="3" borderId="6" xfId="1" applyNumberFormat="1" applyFont="1" applyFill="1" applyBorder="1" applyAlignment="1" applyProtection="1">
      <alignment horizontal="center" vertical="center"/>
      <protection locked="0"/>
    </xf>
    <xf numFmtId="49" fontId="12" fillId="0" borderId="39" xfId="1" applyNumberFormat="1" applyFont="1" applyBorder="1" applyAlignment="1">
      <alignment horizontal="center" vertical="center" wrapText="1"/>
    </xf>
    <xf numFmtId="165" fontId="12" fillId="2" borderId="36" xfId="1" applyNumberFormat="1" applyFont="1" applyFill="1" applyBorder="1" applyAlignment="1" applyProtection="1">
      <alignment horizontal="center" vertical="center"/>
      <protection locked="0"/>
    </xf>
    <xf numFmtId="165" fontId="12" fillId="2" borderId="51" xfId="1" applyNumberFormat="1" applyFont="1" applyFill="1" applyBorder="1" applyAlignment="1" applyProtection="1">
      <alignment horizontal="center" vertical="center"/>
      <protection locked="0"/>
    </xf>
    <xf numFmtId="0" fontId="12" fillId="3" borderId="36" xfId="1" applyFont="1" applyFill="1" applyBorder="1" applyAlignment="1" applyProtection="1">
      <alignment horizontal="left" vertical="center" wrapText="1"/>
      <protection locked="0"/>
    </xf>
    <xf numFmtId="49" fontId="12" fillId="3" borderId="48" xfId="1" applyNumberFormat="1" applyFont="1" applyFill="1" applyBorder="1" applyAlignment="1" applyProtection="1">
      <alignment horizontal="center" vertical="center"/>
      <protection locked="0"/>
    </xf>
    <xf numFmtId="0" fontId="12" fillId="3" borderId="60" xfId="1" applyFont="1" applyFill="1" applyBorder="1" applyAlignment="1" applyProtection="1">
      <alignment horizontal="center" vertical="center"/>
      <protection locked="0"/>
    </xf>
    <xf numFmtId="0" fontId="12" fillId="3" borderId="61" xfId="1" applyFont="1" applyFill="1" applyBorder="1" applyAlignment="1" applyProtection="1">
      <alignment horizontal="left" vertical="center" wrapText="1"/>
      <protection locked="0"/>
    </xf>
    <xf numFmtId="49" fontId="12" fillId="3" borderId="70" xfId="1" applyNumberFormat="1" applyFont="1" applyFill="1" applyBorder="1" applyAlignment="1" applyProtection="1">
      <alignment horizontal="center" vertical="center"/>
      <protection locked="0"/>
    </xf>
    <xf numFmtId="0" fontId="12" fillId="3" borderId="61" xfId="1" applyFont="1" applyFill="1" applyBorder="1" applyAlignment="1" applyProtection="1">
      <alignment horizontal="center" vertical="center"/>
      <protection locked="0"/>
    </xf>
    <xf numFmtId="2" fontId="21" fillId="5" borderId="61" xfId="1" applyNumberFormat="1" applyFont="1" applyFill="1" applyBorder="1" applyAlignment="1" applyProtection="1">
      <alignment horizontal="center" vertical="center"/>
      <protection locked="0"/>
    </xf>
    <xf numFmtId="2" fontId="12" fillId="3" borderId="61" xfId="1" applyNumberFormat="1" applyFont="1" applyFill="1" applyBorder="1" applyAlignment="1" applyProtection="1">
      <alignment horizontal="center" vertical="center"/>
      <protection locked="0"/>
    </xf>
    <xf numFmtId="2" fontId="12" fillId="3" borderId="57" xfId="1" applyNumberFormat="1" applyFont="1" applyFill="1" applyBorder="1" applyAlignment="1">
      <alignment horizontal="center" vertical="center"/>
    </xf>
    <xf numFmtId="2" fontId="12" fillId="3" borderId="36" xfId="1" applyNumberFormat="1" applyFont="1" applyFill="1" applyBorder="1" applyAlignment="1">
      <alignment horizontal="left" vertical="center"/>
    </xf>
    <xf numFmtId="2" fontId="12" fillId="3" borderId="29" xfId="1" applyNumberFormat="1" applyFont="1" applyFill="1" applyBorder="1" applyAlignment="1">
      <alignment horizontal="center" vertical="center"/>
    </xf>
    <xf numFmtId="1" fontId="12" fillId="3" borderId="29" xfId="1" applyNumberFormat="1" applyFont="1" applyFill="1" applyBorder="1" applyAlignment="1">
      <alignment horizontal="center" vertical="center"/>
    </xf>
    <xf numFmtId="0" fontId="12" fillId="0" borderId="54" xfId="1" applyFont="1" applyBorder="1" applyAlignment="1">
      <alignment horizontal="center" vertical="center"/>
    </xf>
    <xf numFmtId="0" fontId="12" fillId="3" borderId="76" xfId="1" applyFont="1" applyFill="1" applyBorder="1" applyAlignment="1">
      <alignment horizontal="center" vertical="center"/>
    </xf>
    <xf numFmtId="0" fontId="12" fillId="3" borderId="75" xfId="1" applyFont="1" applyFill="1" applyBorder="1" applyAlignment="1">
      <alignment horizontal="center" vertical="center"/>
    </xf>
    <xf numFmtId="0" fontId="12" fillId="3" borderId="40" xfId="1" applyFont="1" applyFill="1" applyBorder="1" applyAlignment="1">
      <alignment horizontal="left" vertical="center" wrapText="1"/>
    </xf>
    <xf numFmtId="49" fontId="12" fillId="3" borderId="6" xfId="1" applyNumberFormat="1" applyFont="1" applyFill="1" applyBorder="1" applyAlignment="1">
      <alignment horizontal="center" vertical="center" wrapText="1"/>
    </xf>
    <xf numFmtId="0" fontId="12" fillId="3" borderId="56" xfId="1" applyFont="1" applyFill="1" applyBorder="1" applyAlignment="1">
      <alignment horizontal="center" vertical="center"/>
    </xf>
    <xf numFmtId="165" fontId="12" fillId="5" borderId="36" xfId="1" applyNumberFormat="1" applyFont="1" applyFill="1" applyBorder="1" applyAlignment="1" applyProtection="1">
      <alignment horizontal="center" vertical="center"/>
      <protection locked="0"/>
    </xf>
    <xf numFmtId="165" fontId="12" fillId="3" borderId="36" xfId="1" applyNumberFormat="1" applyFont="1" applyFill="1" applyBorder="1" applyAlignment="1" applyProtection="1">
      <alignment horizontal="center" vertical="center"/>
      <protection locked="0"/>
    </xf>
    <xf numFmtId="165" fontId="12" fillId="3" borderId="68" xfId="1" applyNumberFormat="1" applyFont="1" applyFill="1" applyBorder="1" applyAlignment="1" applyProtection="1">
      <alignment horizontal="center" vertical="center"/>
      <protection locked="0"/>
    </xf>
    <xf numFmtId="0" fontId="12" fillId="3" borderId="44" xfId="1" applyFont="1" applyFill="1" applyBorder="1" applyAlignment="1">
      <alignment horizontal="center" vertical="center"/>
    </xf>
    <xf numFmtId="0" fontId="12" fillId="3" borderId="41" xfId="1" applyFont="1" applyFill="1" applyBorder="1" applyAlignment="1">
      <alignment horizontal="left" vertical="center"/>
    </xf>
    <xf numFmtId="9" fontId="12" fillId="3" borderId="68" xfId="8" applyFont="1" applyFill="1" applyBorder="1" applyAlignment="1" applyProtection="1">
      <alignment horizontal="center" vertical="center"/>
      <protection locked="0"/>
    </xf>
    <xf numFmtId="9" fontId="12" fillId="5" borderId="61" xfId="8" applyFont="1" applyFill="1" applyBorder="1" applyAlignment="1" applyProtection="1">
      <alignment horizontal="center" vertical="center"/>
      <protection locked="0"/>
    </xf>
    <xf numFmtId="0" fontId="44" fillId="0" borderId="0" xfId="3" applyFont="1"/>
    <xf numFmtId="0" fontId="8" fillId="0" borderId="38" xfId="1" applyFont="1" applyBorder="1" applyAlignment="1">
      <alignment horizontal="right"/>
    </xf>
    <xf numFmtId="0" fontId="45" fillId="0" borderId="0" xfId="3" applyFont="1"/>
    <xf numFmtId="0" fontId="5" fillId="0" borderId="4" xfId="2" applyBorder="1" applyAlignment="1" applyProtection="1">
      <alignment vertical="center"/>
    </xf>
    <xf numFmtId="0" fontId="2" fillId="0" borderId="1" xfId="1" applyBorder="1"/>
    <xf numFmtId="0" fontId="6" fillId="0" borderId="9" xfId="2" applyFont="1" applyBorder="1" applyAlignment="1" applyProtection="1">
      <alignment vertical="center"/>
    </xf>
    <xf numFmtId="0" fontId="3" fillId="0" borderId="1" xfId="1" applyFont="1" applyBorder="1"/>
    <xf numFmtId="0" fontId="4" fillId="0" borderId="4" xfId="1" applyFont="1" applyBorder="1" applyAlignment="1">
      <alignment vertical="center"/>
    </xf>
    <xf numFmtId="1" fontId="12" fillId="6" borderId="39" xfId="1" applyNumberFormat="1" applyFont="1" applyFill="1" applyBorder="1" applyAlignment="1">
      <alignment horizontal="center"/>
    </xf>
    <xf numFmtId="1" fontId="16" fillId="6" borderId="39" xfId="1" applyNumberFormat="1" applyFont="1" applyFill="1" applyBorder="1" applyAlignment="1">
      <alignment horizontal="center"/>
    </xf>
    <xf numFmtId="1" fontId="12" fillId="0" borderId="56" xfId="1" applyNumberFormat="1" applyFont="1" applyBorder="1" applyAlignment="1" applyProtection="1">
      <alignment horizontal="center" vertical="center"/>
      <protection locked="0"/>
    </xf>
    <xf numFmtId="1" fontId="9" fillId="2" borderId="0" xfId="1" applyNumberFormat="1" applyFont="1" applyFill="1" applyAlignment="1" applyProtection="1">
      <alignment horizontal="left" vertical="center"/>
      <protection locked="0"/>
    </xf>
    <xf numFmtId="0" fontId="12" fillId="6" borderId="29" xfId="1" applyFont="1" applyFill="1" applyBorder="1" applyAlignment="1" applyProtection="1">
      <alignment horizontal="center" vertical="center" wrapText="1"/>
      <protection locked="0"/>
    </xf>
    <xf numFmtId="2" fontId="12" fillId="0" borderId="74" xfId="1" applyNumberFormat="1" applyFont="1" applyBorder="1" applyAlignment="1" applyProtection="1">
      <alignment horizontal="center" vertical="center" wrapText="1"/>
      <protection locked="0"/>
    </xf>
    <xf numFmtId="2" fontId="12" fillId="0" borderId="29" xfId="1" applyNumberFormat="1" applyFont="1" applyBorder="1" applyAlignment="1" applyProtection="1">
      <alignment horizontal="center" vertical="center" wrapText="1"/>
      <protection locked="0"/>
    </xf>
    <xf numFmtId="0" fontId="27" fillId="0" borderId="74" xfId="1" applyFont="1" applyBorder="1" applyAlignment="1" applyProtection="1">
      <alignment horizontal="center" vertical="center" wrapText="1"/>
      <protection locked="0"/>
    </xf>
    <xf numFmtId="0" fontId="27" fillId="2" borderId="74" xfId="1" applyFont="1" applyFill="1" applyBorder="1" applyAlignment="1" applyProtection="1">
      <alignment horizontal="center" vertical="center" wrapText="1"/>
      <protection locked="0"/>
    </xf>
    <xf numFmtId="0" fontId="27" fillId="2" borderId="43" xfId="1" applyFont="1" applyFill="1" applyBorder="1" applyAlignment="1" applyProtection="1">
      <alignment vertical="center" wrapText="1"/>
      <protection locked="0"/>
    </xf>
    <xf numFmtId="0" fontId="27" fillId="2" borderId="6" xfId="1" applyFont="1" applyFill="1" applyBorder="1" applyAlignment="1" applyProtection="1">
      <alignment wrapText="1"/>
      <protection locked="0"/>
    </xf>
    <xf numFmtId="0" fontId="27" fillId="2" borderId="6" xfId="1" applyFont="1" applyFill="1" applyBorder="1" applyAlignment="1">
      <alignment wrapText="1"/>
    </xf>
    <xf numFmtId="0" fontId="12" fillId="2" borderId="6" xfId="1" applyFont="1" applyFill="1" applyBorder="1" applyProtection="1">
      <protection locked="0"/>
    </xf>
    <xf numFmtId="0" fontId="9" fillId="2" borderId="6" xfId="1" applyFont="1" applyFill="1" applyBorder="1" applyProtection="1">
      <protection locked="0"/>
    </xf>
    <xf numFmtId="0" fontId="9" fillId="8" borderId="6" xfId="1" applyFont="1" applyFill="1" applyBorder="1" applyProtection="1">
      <protection locked="0"/>
    </xf>
    <xf numFmtId="0" fontId="12" fillId="8" borderId="6" xfId="1" applyFont="1" applyFill="1" applyBorder="1" applyProtection="1">
      <protection locked="0"/>
    </xf>
    <xf numFmtId="0" fontId="8" fillId="2" borderId="40" xfId="1" applyFont="1" applyFill="1" applyBorder="1" applyAlignment="1" applyProtection="1">
      <alignment horizontal="center" vertical="center" wrapText="1"/>
      <protection locked="0"/>
    </xf>
    <xf numFmtId="0" fontId="8" fillId="2" borderId="80" xfId="1" applyFont="1" applyFill="1" applyBorder="1" applyAlignment="1" applyProtection="1">
      <alignment horizontal="center" vertical="center" wrapText="1"/>
      <protection locked="0"/>
    </xf>
    <xf numFmtId="2" fontId="12" fillId="3" borderId="36" xfId="1" applyNumberFormat="1" applyFont="1" applyFill="1" applyBorder="1" applyAlignment="1">
      <alignment horizontal="center" vertical="center"/>
    </xf>
    <xf numFmtId="0" fontId="27" fillId="8" borderId="36" xfId="1" applyFont="1" applyFill="1" applyBorder="1" applyAlignment="1">
      <alignment wrapText="1"/>
    </xf>
    <xf numFmtId="165" fontId="27" fillId="7" borderId="8" xfId="1" applyNumberFormat="1" applyFont="1" applyFill="1" applyBorder="1" applyAlignment="1" applyProtection="1">
      <alignment horizontal="left" vertical="center" wrapText="1"/>
      <protection locked="0"/>
    </xf>
    <xf numFmtId="0" fontId="2" fillId="0" borderId="81" xfId="1" applyBorder="1" applyAlignment="1">
      <alignment horizontal="center"/>
    </xf>
    <xf numFmtId="49" fontId="17" fillId="0" borderId="13" xfId="1" applyNumberFormat="1" applyFont="1" applyBorder="1"/>
    <xf numFmtId="49" fontId="2" fillId="3" borderId="56" xfId="1" applyNumberFormat="1" applyFill="1" applyBorder="1" applyAlignment="1" applyProtection="1">
      <alignment vertical="center" wrapText="1"/>
      <protection locked="0"/>
    </xf>
    <xf numFmtId="49" fontId="2" fillId="3" borderId="39" xfId="1" applyNumberFormat="1" applyFill="1" applyBorder="1" applyAlignment="1" applyProtection="1">
      <alignment horizontal="center" vertical="center" wrapText="1"/>
      <protection locked="0"/>
    </xf>
    <xf numFmtId="0" fontId="2" fillId="6" borderId="39" xfId="1" applyFill="1" applyBorder="1" applyAlignment="1">
      <alignment vertical="center" wrapText="1"/>
    </xf>
    <xf numFmtId="2" fontId="2" fillId="3" borderId="6" xfId="1" applyNumberFormat="1" applyFill="1" applyBorder="1" applyAlignment="1" applyProtection="1">
      <alignment horizontal="center" vertical="center"/>
      <protection locked="0"/>
    </xf>
    <xf numFmtId="49" fontId="2" fillId="9" borderId="39" xfId="1" applyNumberFormat="1" applyFill="1" applyBorder="1" applyAlignment="1" applyProtection="1">
      <alignment horizontal="center" vertical="center" wrapText="1"/>
      <protection locked="0"/>
    </xf>
    <xf numFmtId="49" fontId="2" fillId="9" borderId="45" xfId="1" applyNumberFormat="1" applyFill="1" applyBorder="1" applyAlignment="1" applyProtection="1">
      <alignment horizontal="center" vertical="center" wrapText="1"/>
      <protection locked="0"/>
    </xf>
    <xf numFmtId="2" fontId="27" fillId="4" borderId="36" xfId="1" applyNumberFormat="1" applyFont="1" applyFill="1" applyBorder="1" applyAlignment="1" applyProtection="1">
      <alignment horizontal="center" vertical="center"/>
      <protection locked="0"/>
    </xf>
    <xf numFmtId="2" fontId="19" fillId="5" borderId="36" xfId="1" applyNumberFormat="1" applyFont="1" applyFill="1" applyBorder="1" applyAlignment="1" applyProtection="1">
      <alignment horizontal="center" vertical="center"/>
      <protection locked="0"/>
    </xf>
    <xf numFmtId="2" fontId="12" fillId="3" borderId="51" xfId="1" applyNumberFormat="1" applyFont="1" applyFill="1" applyBorder="1" applyAlignment="1" applyProtection="1">
      <alignment horizontal="center" vertical="center"/>
      <protection locked="0"/>
    </xf>
    <xf numFmtId="0" fontId="27" fillId="0" borderId="35" xfId="1" applyFont="1" applyBorder="1" applyAlignment="1">
      <alignment vertical="center" wrapText="1"/>
    </xf>
    <xf numFmtId="1" fontId="27" fillId="0" borderId="35" xfId="1" applyNumberFormat="1" applyFont="1" applyBorder="1" applyAlignment="1">
      <alignment horizontal="center" vertical="center" wrapText="1"/>
    </xf>
    <xf numFmtId="0" fontId="27" fillId="0" borderId="35" xfId="1" applyFont="1" applyBorder="1" applyAlignment="1" applyProtection="1">
      <alignment horizontal="center" vertical="center" wrapText="1"/>
      <protection locked="0"/>
    </xf>
    <xf numFmtId="1" fontId="27" fillId="4" borderId="35" xfId="1" applyNumberFormat="1" applyFont="1" applyFill="1" applyBorder="1" applyAlignment="1">
      <alignment horizontal="center" vertical="center" wrapText="1"/>
    </xf>
    <xf numFmtId="1" fontId="19" fillId="5" borderId="35" xfId="1" applyNumberFormat="1" applyFont="1" applyFill="1" applyBorder="1" applyAlignment="1">
      <alignment horizontal="center" vertical="center" wrapText="1"/>
    </xf>
    <xf numFmtId="1" fontId="27" fillId="0" borderId="42" xfId="1" applyNumberFormat="1" applyFont="1" applyBorder="1" applyAlignment="1">
      <alignment horizontal="center" vertical="center" wrapText="1"/>
    </xf>
    <xf numFmtId="2" fontId="12" fillId="3" borderId="68" xfId="1" applyNumberFormat="1" applyFont="1" applyFill="1" applyBorder="1" applyAlignment="1" applyProtection="1">
      <alignment horizontal="center" vertical="center"/>
      <protection locked="0"/>
    </xf>
    <xf numFmtId="1" fontId="12" fillId="3" borderId="53" xfId="1" applyNumberFormat="1" applyFont="1" applyFill="1" applyBorder="1" applyAlignment="1" applyProtection="1">
      <alignment horizontal="center" vertical="center"/>
      <protection locked="0"/>
    </xf>
    <xf numFmtId="165" fontId="12" fillId="3" borderId="53" xfId="1" applyNumberFormat="1" applyFont="1" applyFill="1" applyBorder="1" applyAlignment="1" applyProtection="1">
      <alignment horizontal="center" vertical="center"/>
      <protection locked="0"/>
    </xf>
    <xf numFmtId="0" fontId="2" fillId="2" borderId="39" xfId="1" applyFill="1" applyBorder="1" applyAlignment="1" applyProtection="1">
      <alignment vertical="center"/>
      <protection locked="0"/>
    </xf>
    <xf numFmtId="2" fontId="27" fillId="2" borderId="6" xfId="1" applyNumberFormat="1" applyFont="1" applyFill="1" applyBorder="1" applyAlignment="1" applyProtection="1">
      <alignment horizontal="center" wrapText="1"/>
      <protection locked="0"/>
    </xf>
    <xf numFmtId="1" fontId="36" fillId="10" borderId="41" xfId="1" applyNumberFormat="1" applyFont="1" applyFill="1" applyBorder="1" applyAlignment="1" applyProtection="1">
      <alignment horizontal="center" vertical="center" wrapText="1"/>
      <protection locked="0"/>
    </xf>
    <xf numFmtId="2" fontId="21" fillId="10" borderId="45" xfId="1" applyNumberFormat="1" applyFont="1" applyFill="1" applyBorder="1" applyAlignment="1" applyProtection="1">
      <alignment horizontal="center" vertical="center"/>
      <protection locked="0"/>
    </xf>
    <xf numFmtId="2" fontId="21" fillId="10" borderId="41" xfId="1" applyNumberFormat="1" applyFont="1" applyFill="1" applyBorder="1" applyAlignment="1" applyProtection="1">
      <alignment horizontal="center" vertical="center"/>
      <protection locked="0"/>
    </xf>
    <xf numFmtId="2" fontId="21" fillId="10" borderId="39" xfId="1" applyNumberFormat="1" applyFont="1" applyFill="1" applyBorder="1" applyAlignment="1" applyProtection="1">
      <alignment horizontal="center" vertical="center"/>
      <protection locked="0"/>
    </xf>
    <xf numFmtId="2" fontId="21" fillId="10" borderId="36" xfId="1" applyNumberFormat="1" applyFont="1" applyFill="1" applyBorder="1" applyAlignment="1" applyProtection="1">
      <alignment horizontal="center" vertical="center"/>
      <protection locked="0"/>
    </xf>
    <xf numFmtId="2" fontId="21" fillId="10" borderId="48" xfId="1" applyNumberFormat="1" applyFont="1" applyFill="1" applyBorder="1" applyAlignment="1" applyProtection="1">
      <alignment horizontal="center" vertical="center"/>
      <protection locked="0"/>
    </xf>
    <xf numFmtId="2" fontId="21" fillId="10" borderId="6" xfId="1" applyNumberFormat="1" applyFont="1" applyFill="1" applyBorder="1" applyAlignment="1" applyProtection="1">
      <alignment horizontal="center" vertical="center"/>
      <protection locked="0"/>
    </xf>
    <xf numFmtId="2" fontId="12" fillId="10" borderId="61" xfId="1" applyNumberFormat="1" applyFont="1" applyFill="1" applyBorder="1" applyAlignment="1" applyProtection="1">
      <alignment horizontal="center" vertical="center"/>
      <protection locked="0"/>
    </xf>
    <xf numFmtId="2" fontId="21" fillId="11" borderId="6" xfId="1" applyNumberFormat="1" applyFont="1" applyFill="1" applyBorder="1" applyAlignment="1" applyProtection="1">
      <alignment horizontal="center" vertical="center"/>
      <protection locked="0"/>
    </xf>
    <xf numFmtId="1" fontId="8" fillId="11" borderId="41" xfId="1" applyNumberFormat="1" applyFont="1" applyFill="1" applyBorder="1" applyAlignment="1" applyProtection="1">
      <alignment horizontal="center" vertical="center" wrapText="1"/>
      <protection locked="0"/>
    </xf>
    <xf numFmtId="2" fontId="12" fillId="11" borderId="45" xfId="1" applyNumberFormat="1" applyFont="1" applyFill="1" applyBorder="1" applyAlignment="1" applyProtection="1">
      <alignment horizontal="center" vertical="center"/>
      <protection locked="0"/>
    </xf>
    <xf numFmtId="2" fontId="12" fillId="11" borderId="48" xfId="1" applyNumberFormat="1" applyFont="1" applyFill="1" applyBorder="1" applyAlignment="1" applyProtection="1">
      <alignment horizontal="center" vertical="center"/>
      <protection locked="0"/>
    </xf>
    <xf numFmtId="2" fontId="12" fillId="11" borderId="36" xfId="1" applyNumberFormat="1" applyFont="1" applyFill="1" applyBorder="1" applyAlignment="1" applyProtection="1">
      <alignment horizontal="center" vertical="center"/>
      <protection locked="0"/>
    </xf>
    <xf numFmtId="2" fontId="12" fillId="11" borderId="6" xfId="1" applyNumberFormat="1" applyFont="1" applyFill="1" applyBorder="1" applyAlignment="1" applyProtection="1">
      <alignment horizontal="center" vertical="center"/>
      <protection locked="0"/>
    </xf>
    <xf numFmtId="165" fontId="12" fillId="11" borderId="38" xfId="1" applyNumberFormat="1" applyFont="1" applyFill="1" applyBorder="1" applyAlignment="1" applyProtection="1">
      <alignment horizontal="center" vertical="center"/>
      <protection locked="0"/>
    </xf>
    <xf numFmtId="2" fontId="12" fillId="11" borderId="61" xfId="1" applyNumberFormat="1" applyFont="1" applyFill="1" applyBorder="1" applyAlignment="1" applyProtection="1">
      <alignment horizontal="center" vertical="center"/>
      <protection locked="0"/>
    </xf>
    <xf numFmtId="2" fontId="12" fillId="10" borderId="66" xfId="1" applyNumberFormat="1" applyFont="1" applyFill="1" applyBorder="1" applyAlignment="1" applyProtection="1">
      <alignment horizontal="center" vertical="center"/>
      <protection locked="0"/>
    </xf>
    <xf numFmtId="2" fontId="21" fillId="10" borderId="64" xfId="1" applyNumberFormat="1" applyFont="1" applyFill="1" applyBorder="1" applyAlignment="1" applyProtection="1">
      <alignment horizontal="center" vertical="center"/>
      <protection locked="0"/>
    </xf>
    <xf numFmtId="2" fontId="21" fillId="10" borderId="54" xfId="1" applyNumberFormat="1" applyFont="1" applyFill="1" applyBorder="1" applyAlignment="1" applyProtection="1">
      <alignment horizontal="center" vertical="center"/>
      <protection locked="0"/>
    </xf>
    <xf numFmtId="2" fontId="12" fillId="10" borderId="6" xfId="1" applyNumberFormat="1" applyFont="1" applyFill="1" applyBorder="1" applyAlignment="1" applyProtection="1">
      <alignment horizontal="center" vertical="center"/>
      <protection locked="0"/>
    </xf>
    <xf numFmtId="165" fontId="21" fillId="10" borderId="54" xfId="1" applyNumberFormat="1" applyFont="1" applyFill="1" applyBorder="1" applyAlignment="1" applyProtection="1">
      <alignment horizontal="center" vertical="center"/>
      <protection locked="0"/>
    </xf>
    <xf numFmtId="165" fontId="21" fillId="10" borderId="6" xfId="1" applyNumberFormat="1" applyFont="1" applyFill="1" applyBorder="1" applyAlignment="1" applyProtection="1">
      <alignment horizontal="center" vertical="center"/>
      <protection locked="0"/>
    </xf>
    <xf numFmtId="165" fontId="12" fillId="10" borderId="6" xfId="1" applyNumberFormat="1" applyFont="1" applyFill="1" applyBorder="1" applyAlignment="1" applyProtection="1">
      <alignment horizontal="center" vertical="center"/>
      <protection locked="0"/>
    </xf>
    <xf numFmtId="2" fontId="21" fillId="10" borderId="66" xfId="1" applyNumberFormat="1" applyFont="1" applyFill="1" applyBorder="1" applyAlignment="1" applyProtection="1">
      <alignment horizontal="center" vertical="center"/>
      <protection locked="0"/>
    </xf>
    <xf numFmtId="2" fontId="21" fillId="10" borderId="69" xfId="1" applyNumberFormat="1" applyFont="1" applyFill="1" applyBorder="1" applyAlignment="1" applyProtection="1">
      <alignment horizontal="center" vertical="center"/>
      <protection locked="0"/>
    </xf>
    <xf numFmtId="2" fontId="12" fillId="10" borderId="36" xfId="1" applyNumberFormat="1" applyFont="1" applyFill="1" applyBorder="1" applyAlignment="1" applyProtection="1">
      <alignment horizontal="center" vertical="center"/>
      <protection locked="0"/>
    </xf>
    <xf numFmtId="165" fontId="12" fillId="10" borderId="40" xfId="1" applyNumberFormat="1" applyFont="1" applyFill="1" applyBorder="1" applyAlignment="1" applyProtection="1">
      <alignment horizontal="center" vertical="center"/>
      <protection locked="0"/>
    </xf>
    <xf numFmtId="9" fontId="12" fillId="10" borderId="36" xfId="8" applyFont="1" applyFill="1" applyBorder="1" applyAlignment="1" applyProtection="1">
      <alignment horizontal="center" vertical="center"/>
      <protection locked="0"/>
    </xf>
    <xf numFmtId="9" fontId="21" fillId="10" borderId="61" xfId="8" applyFont="1" applyFill="1" applyBorder="1" applyAlignment="1" applyProtection="1">
      <alignment horizontal="center" vertical="center"/>
      <protection locked="0"/>
    </xf>
    <xf numFmtId="1" fontId="8" fillId="11" borderId="40" xfId="1" applyNumberFormat="1" applyFont="1" applyFill="1" applyBorder="1" applyAlignment="1" applyProtection="1">
      <alignment horizontal="center" vertical="center" wrapText="1"/>
      <protection locked="0"/>
    </xf>
    <xf numFmtId="2" fontId="12" fillId="11" borderId="64" xfId="1" applyNumberFormat="1" applyFont="1" applyFill="1" applyBorder="1" applyAlignment="1" applyProtection="1">
      <alignment horizontal="center" vertical="center"/>
      <protection locked="0"/>
    </xf>
    <xf numFmtId="2" fontId="12" fillId="11" borderId="54" xfId="1" applyNumberFormat="1" applyFont="1" applyFill="1" applyBorder="1" applyAlignment="1" applyProtection="1">
      <alignment horizontal="center" vertical="center"/>
      <protection locked="0"/>
    </xf>
    <xf numFmtId="165" fontId="12" fillId="11" borderId="6" xfId="1" applyNumberFormat="1" applyFont="1" applyFill="1" applyBorder="1" applyAlignment="1" applyProtection="1">
      <alignment horizontal="center" vertical="center"/>
      <protection locked="0"/>
    </xf>
    <xf numFmtId="2" fontId="12" fillId="11" borderId="66" xfId="1" applyNumberFormat="1" applyFont="1" applyFill="1" applyBorder="1" applyAlignment="1" applyProtection="1">
      <alignment horizontal="center" vertical="center"/>
      <protection locked="0"/>
    </xf>
    <xf numFmtId="2" fontId="12" fillId="11" borderId="69" xfId="1" applyNumberFormat="1" applyFont="1" applyFill="1" applyBorder="1" applyAlignment="1" applyProtection="1">
      <alignment horizontal="center" vertical="center"/>
      <protection locked="0"/>
    </xf>
    <xf numFmtId="2" fontId="12" fillId="11" borderId="41" xfId="1" applyNumberFormat="1" applyFont="1" applyFill="1" applyBorder="1" applyAlignment="1" applyProtection="1">
      <alignment horizontal="center" vertical="center"/>
      <protection locked="0"/>
    </xf>
    <xf numFmtId="165" fontId="12" fillId="11" borderId="40" xfId="1" applyNumberFormat="1" applyFont="1" applyFill="1" applyBorder="1" applyAlignment="1" applyProtection="1">
      <alignment horizontal="center" vertical="center"/>
      <protection locked="0"/>
    </xf>
    <xf numFmtId="9" fontId="12" fillId="11" borderId="36" xfId="8" applyFont="1" applyFill="1" applyBorder="1" applyAlignment="1" applyProtection="1">
      <alignment horizontal="center" vertical="center"/>
      <protection locked="0"/>
    </xf>
    <xf numFmtId="9" fontId="12" fillId="11" borderId="61" xfId="8" applyFont="1" applyFill="1" applyBorder="1" applyAlignment="1" applyProtection="1">
      <alignment horizontal="center" vertical="center"/>
      <protection locked="0"/>
    </xf>
    <xf numFmtId="1" fontId="36" fillId="10" borderId="40" xfId="1" applyNumberFormat="1" applyFont="1" applyFill="1" applyBorder="1" applyAlignment="1" applyProtection="1">
      <alignment horizontal="center" vertical="center" wrapText="1"/>
      <protection locked="0"/>
    </xf>
    <xf numFmtId="2" fontId="12" fillId="11" borderId="39" xfId="1" applyNumberFormat="1" applyFont="1" applyFill="1" applyBorder="1" applyAlignment="1" applyProtection="1">
      <alignment horizontal="center" vertical="center"/>
      <protection locked="0"/>
    </xf>
    <xf numFmtId="165" fontId="12" fillId="11" borderId="36" xfId="1" applyNumberFormat="1" applyFont="1" applyFill="1" applyBorder="1" applyAlignment="1" applyProtection="1">
      <alignment horizontal="center" vertical="center"/>
      <protection locked="0"/>
    </xf>
    <xf numFmtId="1" fontId="8" fillId="11" borderId="35" xfId="1" applyNumberFormat="1" applyFont="1" applyFill="1" applyBorder="1" applyAlignment="1" applyProtection="1">
      <alignment horizontal="center" vertical="center" wrapText="1"/>
      <protection locked="0"/>
    </xf>
    <xf numFmtId="165" fontId="12" fillId="11" borderId="39" xfId="1" applyNumberFormat="1" applyFont="1" applyFill="1" applyBorder="1" applyAlignment="1" applyProtection="1">
      <alignment horizontal="center" vertical="center"/>
      <protection locked="0"/>
    </xf>
    <xf numFmtId="1" fontId="36" fillId="10" borderId="35" xfId="1" applyNumberFormat="1" applyFont="1" applyFill="1" applyBorder="1" applyAlignment="1" applyProtection="1">
      <alignment horizontal="center" vertical="center" wrapText="1"/>
      <protection locked="0"/>
    </xf>
    <xf numFmtId="165" fontId="21" fillId="10" borderId="39" xfId="1" applyNumberFormat="1" applyFont="1" applyFill="1" applyBorder="1" applyAlignment="1" applyProtection="1">
      <alignment horizontal="center" vertical="center"/>
      <protection locked="0"/>
    </xf>
    <xf numFmtId="165" fontId="21" fillId="10" borderId="36" xfId="1" applyNumberFormat="1" applyFont="1" applyFill="1" applyBorder="1" applyAlignment="1" applyProtection="1">
      <alignment horizontal="center" vertical="center"/>
      <protection locked="0"/>
    </xf>
    <xf numFmtId="2" fontId="21" fillId="10" borderId="61" xfId="1" applyNumberFormat="1" applyFont="1" applyFill="1" applyBorder="1" applyAlignment="1" applyProtection="1">
      <alignment horizontal="center" vertical="center"/>
      <protection locked="0"/>
    </xf>
    <xf numFmtId="165" fontId="12" fillId="10" borderId="36" xfId="1" applyNumberFormat="1" applyFont="1" applyFill="1" applyBorder="1" applyAlignment="1" applyProtection="1">
      <alignment horizontal="center" vertical="center"/>
      <protection locked="0"/>
    </xf>
    <xf numFmtId="9" fontId="12" fillId="10" borderId="61" xfId="8" applyFont="1" applyFill="1" applyBorder="1" applyAlignment="1" applyProtection="1">
      <alignment horizontal="center" vertical="center"/>
      <protection locked="0"/>
    </xf>
    <xf numFmtId="2" fontId="2" fillId="10" borderId="36" xfId="1" applyNumberFormat="1" applyFill="1" applyBorder="1" applyAlignment="1" applyProtection="1">
      <alignment horizontal="center" vertical="center"/>
      <protection locked="0"/>
    </xf>
    <xf numFmtId="2" fontId="0" fillId="0" borderId="0" xfId="0" applyNumberFormat="1"/>
    <xf numFmtId="0" fontId="50" fillId="2" borderId="39" xfId="1" applyFont="1" applyFill="1" applyBorder="1" applyAlignment="1" applyProtection="1">
      <alignment vertical="center"/>
      <protection locked="0"/>
    </xf>
    <xf numFmtId="0" fontId="50" fillId="0" borderId="6" xfId="1" applyFont="1" applyBorder="1" applyAlignment="1">
      <alignment horizontal="center" vertical="center" wrapText="1"/>
    </xf>
    <xf numFmtId="0" fontId="50" fillId="0" borderId="36" xfId="1" applyFont="1" applyBorder="1" applyAlignment="1">
      <alignment horizontal="center" vertical="center" wrapText="1"/>
    </xf>
    <xf numFmtId="2" fontId="50" fillId="0" borderId="6" xfId="1" applyNumberFormat="1" applyFont="1" applyBorder="1" applyAlignment="1" applyProtection="1">
      <alignment horizontal="center" vertical="center"/>
      <protection locked="0"/>
    </xf>
    <xf numFmtId="2" fontId="50" fillId="0" borderId="36" xfId="1" applyNumberFormat="1" applyFont="1" applyBorder="1" applyAlignment="1" applyProtection="1">
      <alignment horizontal="center" vertical="center"/>
      <protection locked="0"/>
    </xf>
    <xf numFmtId="2" fontId="50" fillId="0" borderId="53" xfId="1" applyNumberFormat="1" applyFont="1" applyBorder="1" applyAlignment="1" applyProtection="1">
      <alignment horizontal="center" vertical="center"/>
      <protection locked="0"/>
    </xf>
    <xf numFmtId="2" fontId="50" fillId="0" borderId="29" xfId="1" applyNumberFormat="1" applyFont="1" applyBorder="1" applyAlignment="1" applyProtection="1">
      <alignment horizontal="center" vertical="center"/>
      <protection locked="0"/>
    </xf>
    <xf numFmtId="0" fontId="53" fillId="0" borderId="0" xfId="0" applyFont="1"/>
    <xf numFmtId="165" fontId="0" fillId="0" borderId="0" xfId="0" applyNumberFormat="1"/>
    <xf numFmtId="2" fontId="54" fillId="0" borderId="36" xfId="1" applyNumberFormat="1" applyFont="1" applyBorder="1" applyAlignment="1" applyProtection="1">
      <alignment horizontal="center" vertical="center"/>
      <protection locked="0"/>
    </xf>
    <xf numFmtId="2" fontId="54" fillId="0" borderId="51" xfId="1" applyNumberFormat="1" applyFont="1" applyBorder="1" applyAlignment="1" applyProtection="1">
      <alignment horizontal="center" vertical="center"/>
      <protection locked="0"/>
    </xf>
    <xf numFmtId="0" fontId="3" fillId="0" borderId="77" xfId="1" applyFont="1" applyBorder="1" applyAlignment="1">
      <alignment horizontal="center"/>
    </xf>
    <xf numFmtId="0" fontId="3" fillId="0" borderId="78" xfId="1" applyFont="1" applyBorder="1" applyAlignment="1">
      <alignment horizontal="center"/>
    </xf>
    <xf numFmtId="0" fontId="3" fillId="0" borderId="79" xfId="1" applyFont="1" applyBorder="1" applyAlignment="1">
      <alignment horizontal="center"/>
    </xf>
    <xf numFmtId="0" fontId="4" fillId="9" borderId="4" xfId="1" applyFont="1" applyFill="1" applyBorder="1" applyAlignment="1">
      <alignment horizontal="center"/>
    </xf>
    <xf numFmtId="0" fontId="4" fillId="9" borderId="0" xfId="1" applyFont="1" applyFill="1" applyAlignment="1">
      <alignment horizontal="center"/>
    </xf>
    <xf numFmtId="0" fontId="4" fillId="9" borderId="5" xfId="1" applyFont="1" applyFill="1" applyBorder="1" applyAlignment="1">
      <alignment horizontal="center"/>
    </xf>
    <xf numFmtId="0" fontId="4" fillId="0" borderId="4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5" fillId="0" borderId="4" xfId="2" applyBorder="1" applyAlignment="1" applyProtection="1">
      <alignment horizontal="center" vertical="center"/>
    </xf>
    <xf numFmtId="0" fontId="5" fillId="0" borderId="0" xfId="2" applyBorder="1" applyAlignment="1" applyProtection="1">
      <alignment horizontal="center" vertical="center"/>
    </xf>
    <xf numFmtId="0" fontId="5" fillId="0" borderId="5" xfId="2" applyBorder="1" applyAlignment="1" applyProtection="1">
      <alignment horizontal="center" vertical="center"/>
    </xf>
    <xf numFmtId="2" fontId="12" fillId="2" borderId="21" xfId="1" applyNumberFormat="1" applyFont="1" applyFill="1" applyBorder="1" applyAlignment="1">
      <alignment horizontal="left"/>
    </xf>
    <xf numFmtId="2" fontId="12" fillId="2" borderId="19" xfId="1" applyNumberFormat="1" applyFont="1" applyFill="1" applyBorder="1" applyAlignment="1">
      <alignment horizontal="left"/>
    </xf>
    <xf numFmtId="2" fontId="12" fillId="2" borderId="22" xfId="1" applyNumberFormat="1" applyFont="1" applyFill="1" applyBorder="1" applyAlignment="1">
      <alignment horizontal="left"/>
    </xf>
    <xf numFmtId="2" fontId="12" fillId="2" borderId="26" xfId="1" applyNumberFormat="1" applyFont="1" applyFill="1" applyBorder="1" applyAlignment="1">
      <alignment horizontal="left"/>
    </xf>
    <xf numFmtId="2" fontId="12" fillId="2" borderId="0" xfId="1" applyNumberFormat="1" applyFont="1" applyFill="1" applyAlignment="1">
      <alignment horizontal="left"/>
    </xf>
    <xf numFmtId="2" fontId="12" fillId="2" borderId="27" xfId="1" applyNumberFormat="1" applyFont="1" applyFill="1" applyBorder="1" applyAlignment="1">
      <alignment horizontal="left"/>
    </xf>
    <xf numFmtId="1" fontId="12" fillId="2" borderId="26" xfId="1" applyNumberFormat="1" applyFont="1" applyFill="1" applyBorder="1" applyAlignment="1">
      <alignment horizontal="left"/>
    </xf>
    <xf numFmtId="1" fontId="12" fillId="2" borderId="0" xfId="1" applyNumberFormat="1" applyFont="1" applyFill="1" applyAlignment="1">
      <alignment horizontal="left"/>
    </xf>
    <xf numFmtId="1" fontId="12" fillId="2" borderId="27" xfId="1" applyNumberFormat="1" applyFont="1" applyFill="1" applyBorder="1" applyAlignment="1">
      <alignment horizontal="left"/>
    </xf>
    <xf numFmtId="0" fontId="12" fillId="2" borderId="0" xfId="1" applyFont="1" applyFill="1" applyAlignment="1" applyProtection="1">
      <alignment horizontal="center" vertical="center"/>
      <protection locked="0"/>
    </xf>
    <xf numFmtId="0" fontId="12" fillId="2" borderId="10" xfId="1" applyFont="1" applyFill="1" applyBorder="1" applyAlignment="1" applyProtection="1">
      <alignment horizontal="center" vertical="center"/>
      <protection locked="0"/>
    </xf>
    <xf numFmtId="0" fontId="27" fillId="2" borderId="47" xfId="1" applyFont="1" applyFill="1" applyBorder="1" applyAlignment="1">
      <alignment horizontal="center" vertical="center" textRotation="90"/>
    </xf>
    <xf numFmtId="0" fontId="27" fillId="2" borderId="55" xfId="1" applyFont="1" applyFill="1" applyBorder="1" applyAlignment="1">
      <alignment horizontal="center" vertical="center" textRotation="90"/>
    </xf>
    <xf numFmtId="0" fontId="25" fillId="2" borderId="1" xfId="1" applyFont="1" applyFill="1" applyBorder="1" applyAlignment="1" applyProtection="1">
      <alignment horizontal="center" vertical="center" textRotation="90" wrapText="1" readingOrder="1"/>
      <protection locked="0"/>
    </xf>
    <xf numFmtId="0" fontId="25" fillId="2" borderId="4" xfId="1" applyFont="1" applyFill="1" applyBorder="1" applyAlignment="1" applyProtection="1">
      <alignment horizontal="center" vertical="center" textRotation="90" wrapText="1" readingOrder="1"/>
      <protection locked="0"/>
    </xf>
    <xf numFmtId="0" fontId="25" fillId="2" borderId="9" xfId="1" applyFont="1" applyFill="1" applyBorder="1" applyAlignment="1" applyProtection="1">
      <alignment horizontal="center" vertical="center" textRotation="90" wrapText="1" readingOrder="1"/>
      <protection locked="0"/>
    </xf>
    <xf numFmtId="0" fontId="25" fillId="0" borderId="43" xfId="1" applyFont="1" applyBorder="1" applyAlignment="1">
      <alignment horizontal="center" vertical="center" textRotation="90"/>
    </xf>
    <xf numFmtId="0" fontId="25" fillId="0" borderId="55" xfId="1" applyFont="1" applyBorder="1" applyAlignment="1">
      <alignment horizontal="center" vertical="center" textRotation="90"/>
    </xf>
    <xf numFmtId="0" fontId="25" fillId="0" borderId="4" xfId="1" applyFont="1" applyBorder="1" applyAlignment="1">
      <alignment horizontal="center" vertical="center" textRotation="90"/>
    </xf>
    <xf numFmtId="0" fontId="25" fillId="0" borderId="9" xfId="1" applyFont="1" applyBorder="1" applyAlignment="1">
      <alignment horizontal="center" vertical="center" textRotation="90"/>
    </xf>
    <xf numFmtId="166" fontId="12" fillId="2" borderId="0" xfId="1" applyNumberFormat="1" applyFont="1" applyFill="1" applyAlignment="1" applyProtection="1">
      <alignment horizontal="center" vertical="center"/>
      <protection locked="0"/>
    </xf>
    <xf numFmtId="0" fontId="25" fillId="2" borderId="43" xfId="1" applyFont="1" applyFill="1" applyBorder="1" applyAlignment="1">
      <alignment horizontal="center" vertical="center" textRotation="90"/>
    </xf>
    <xf numFmtId="0" fontId="25" fillId="2" borderId="47" xfId="1" applyFont="1" applyFill="1" applyBorder="1" applyAlignment="1">
      <alignment horizontal="center" vertical="center" textRotation="90"/>
    </xf>
    <xf numFmtId="0" fontId="25" fillId="2" borderId="55" xfId="1" applyFont="1" applyFill="1" applyBorder="1" applyAlignment="1">
      <alignment horizontal="center" vertical="center" textRotation="90"/>
    </xf>
    <xf numFmtId="0" fontId="25" fillId="0" borderId="1" xfId="1" applyFont="1" applyBorder="1" applyAlignment="1">
      <alignment horizontal="center" vertical="center" textRotation="90"/>
    </xf>
    <xf numFmtId="0" fontId="9" fillId="0" borderId="4" xfId="1" applyFont="1" applyBorder="1"/>
    <xf numFmtId="0" fontId="9" fillId="0" borderId="9" xfId="1" applyFont="1" applyBorder="1"/>
    <xf numFmtId="0" fontId="2" fillId="0" borderId="47" xfId="1" applyBorder="1"/>
    <xf numFmtId="0" fontId="2" fillId="0" borderId="55" xfId="1" applyBorder="1"/>
    <xf numFmtId="0" fontId="25" fillId="0" borderId="47" xfId="1" applyFont="1" applyBorder="1" applyAlignment="1">
      <alignment horizontal="center" vertical="center" textRotation="90"/>
    </xf>
    <xf numFmtId="0" fontId="25" fillId="2" borderId="43" xfId="1" applyFont="1" applyFill="1" applyBorder="1" applyAlignment="1" applyProtection="1">
      <alignment horizontal="center" vertical="center" textRotation="90" wrapText="1"/>
      <protection locked="0"/>
    </xf>
    <xf numFmtId="0" fontId="2" fillId="2" borderId="47" xfId="1" applyFill="1" applyBorder="1" applyAlignment="1" applyProtection="1">
      <alignment wrapText="1"/>
      <protection locked="0"/>
    </xf>
    <xf numFmtId="0" fontId="2" fillId="2" borderId="55" xfId="1" applyFill="1" applyBorder="1" applyAlignment="1" applyProtection="1">
      <alignment wrapText="1"/>
      <protection locked="0"/>
    </xf>
    <xf numFmtId="0" fontId="8" fillId="2" borderId="10" xfId="1" applyFont="1" applyFill="1" applyBorder="1" applyAlignment="1">
      <alignment horizontal="left" vertical="center" wrapText="1"/>
    </xf>
    <xf numFmtId="0" fontId="4" fillId="0" borderId="10" xfId="1" applyFont="1" applyBorder="1" applyAlignment="1">
      <alignment vertical="center"/>
    </xf>
    <xf numFmtId="0" fontId="25" fillId="0" borderId="43" xfId="1" applyFont="1" applyBorder="1" applyAlignment="1">
      <alignment horizontal="center" vertical="center" textRotation="90" wrapText="1"/>
    </xf>
    <xf numFmtId="0" fontId="25" fillId="0" borderId="47" xfId="1" applyFont="1" applyBorder="1" applyAlignment="1">
      <alignment horizontal="center" vertical="center" textRotation="90" wrapText="1"/>
    </xf>
    <xf numFmtId="0" fontId="27" fillId="0" borderId="4" xfId="1" applyFont="1" applyBorder="1" applyAlignment="1">
      <alignment horizontal="center" vertical="center" textRotation="90" wrapText="1"/>
    </xf>
    <xf numFmtId="0" fontId="25" fillId="2" borderId="4" xfId="1" applyFont="1" applyFill="1" applyBorder="1" applyAlignment="1" applyProtection="1">
      <alignment horizontal="center" textRotation="90" wrapText="1"/>
      <protection locked="0"/>
    </xf>
    <xf numFmtId="0" fontId="2" fillId="0" borderId="9" xfId="1" applyBorder="1" applyAlignment="1">
      <alignment horizontal="center" textRotation="90" wrapText="1"/>
    </xf>
    <xf numFmtId="0" fontId="27" fillId="2" borderId="1" xfId="1" applyFont="1" applyFill="1" applyBorder="1" applyAlignment="1" applyProtection="1">
      <alignment horizontal="center" vertical="center" textRotation="90" wrapText="1"/>
      <protection locked="0"/>
    </xf>
    <xf numFmtId="0" fontId="12" fillId="0" borderId="47" xfId="1" applyFont="1" applyBorder="1" applyAlignment="1">
      <alignment horizontal="center" vertical="center" wrapText="1"/>
    </xf>
    <xf numFmtId="0" fontId="12" fillId="0" borderId="55" xfId="1" applyFont="1" applyBorder="1" applyAlignment="1">
      <alignment horizontal="center" vertical="center" wrapText="1"/>
    </xf>
  </cellXfs>
  <cellStyles count="19">
    <cellStyle name="Comma 2" xfId="11" xr:uid="{0BA2FE35-183C-4A5B-96C4-5C4DCB44251E}"/>
    <cellStyle name="Hyperlink" xfId="2" builtinId="8"/>
    <cellStyle name="Normal" xfId="0" builtinId="0"/>
    <cellStyle name="Normal 2" xfId="1" xr:uid="{00000000-0005-0000-0000-000002000000}"/>
    <cellStyle name="Normal 2 2" xfId="3" xr:uid="{00000000-0005-0000-0000-000003000000}"/>
    <cellStyle name="Normal 2 3" xfId="14" xr:uid="{9484EEA8-E82D-43B0-AE1A-9ABC9001BD6F}"/>
    <cellStyle name="Normal 3" xfId="4" xr:uid="{00000000-0005-0000-0000-000004000000}"/>
    <cellStyle name="Normal 3 2" xfId="9" xr:uid="{00000000-0005-0000-0000-000005000000}"/>
    <cellStyle name="Normal 3 3" xfId="13" xr:uid="{4ACEF48E-7177-404A-A59D-4592CDD9636B}"/>
    <cellStyle name="Normal 4" xfId="5" xr:uid="{00000000-0005-0000-0000-000006000000}"/>
    <cellStyle name="Normal 4 2" xfId="17" xr:uid="{26512430-29D5-47D1-A33A-15AF0FBF302E}"/>
    <cellStyle name="Normal 5" xfId="6" xr:uid="{00000000-0005-0000-0000-000007000000}"/>
    <cellStyle name="Normal 6" xfId="7" xr:uid="{00000000-0005-0000-0000-000008000000}"/>
    <cellStyle name="Normal 7" xfId="10" xr:uid="{0ACBF2BC-4EBF-4D74-A6ED-29B150B3505F}"/>
    <cellStyle name="Percent 2" xfId="8" xr:uid="{00000000-0005-0000-0000-000009000000}"/>
    <cellStyle name="Percent 2 2" xfId="18" xr:uid="{9BC837DD-34D4-4894-BED0-D41ED206C03D}"/>
    <cellStyle name="Percent 3" xfId="12" xr:uid="{A6270F27-670B-402E-B2BC-164BFA24C992}"/>
    <cellStyle name="XLConnect.General" xfId="15" xr:uid="{89F72736-0563-4586-A6D2-8602491EC601}"/>
    <cellStyle name="XLConnect.Header" xfId="16" xr:uid="{D3394587-26D5-49AF-8F8C-5BC5040528A2}"/>
  </cellStyles>
  <dxfs count="9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FFCC99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 sz="1400"/>
              <a:t>Baseline Water Supply-Demand Balance and Components of Demand</a:t>
            </a:r>
          </a:p>
        </c:rich>
      </c:tx>
      <c:layout>
        <c:manualLayout>
          <c:xMode val="edge"/>
          <c:yMode val="edge"/>
          <c:x val="0.2095809470200265"/>
          <c:y val="2.901369373027266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343266856694813E-2"/>
          <c:y val="0.10444884139344435"/>
          <c:w val="0.89146608097046709"/>
          <c:h val="0.57482108106981455"/>
        </c:manualLayout>
      </c:layout>
      <c:areaChart>
        <c:grouping val="stacked"/>
        <c:varyColors val="0"/>
        <c:ser>
          <c:idx val="6"/>
          <c:order val="0"/>
          <c:tx>
            <c:v>Measured household consumption</c:v>
          </c:tx>
          <c:spPr>
            <a:solidFill>
              <a:schemeClr val="accent5">
                <a:lumMod val="40000"/>
                <a:lumOff val="60000"/>
              </a:schemeClr>
            </a:solidFill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summary'!$H$12:$AF$12</c:f>
              <c:numCache>
                <c:formatCode>0.00</c:formatCode>
                <c:ptCount val="25"/>
                <c:pt idx="0">
                  <c:v>37.309901598907828</c:v>
                </c:pt>
                <c:pt idx="1">
                  <c:v>38.810030548706415</c:v>
                </c:pt>
                <c:pt idx="2">
                  <c:v>40.054283493838263</c:v>
                </c:pt>
                <c:pt idx="3">
                  <c:v>41.134549437651764</c:v>
                </c:pt>
                <c:pt idx="4">
                  <c:v>42.384256753570618</c:v>
                </c:pt>
                <c:pt idx="5">
                  <c:v>43.662853533580375</c:v>
                </c:pt>
                <c:pt idx="6">
                  <c:v>44.819878025346092</c:v>
                </c:pt>
                <c:pt idx="7">
                  <c:v>45.844908445841384</c:v>
                </c:pt>
                <c:pt idx="8">
                  <c:v>46.885567647541869</c:v>
                </c:pt>
                <c:pt idx="9">
                  <c:v>47.882056817144104</c:v>
                </c:pt>
                <c:pt idx="10">
                  <c:v>48.803599259128291</c:v>
                </c:pt>
                <c:pt idx="11">
                  <c:v>49.673596064298039</c:v>
                </c:pt>
                <c:pt idx="12">
                  <c:v>50.498568023676746</c:v>
                </c:pt>
                <c:pt idx="13">
                  <c:v>51.29595291828916</c:v>
                </c:pt>
                <c:pt idx="14">
                  <c:v>52.081288294270706</c:v>
                </c:pt>
                <c:pt idx="15">
                  <c:v>52.849374514834132</c:v>
                </c:pt>
                <c:pt idx="16">
                  <c:v>53.609783497963704</c:v>
                </c:pt>
                <c:pt idx="17">
                  <c:v>54.364842248371694</c:v>
                </c:pt>
                <c:pt idx="18">
                  <c:v>55.127425117179236</c:v>
                </c:pt>
                <c:pt idx="19">
                  <c:v>55.907363446052528</c:v>
                </c:pt>
                <c:pt idx="20">
                  <c:v>56.676253654872013</c:v>
                </c:pt>
                <c:pt idx="21">
                  <c:v>57.446305430893688</c:v>
                </c:pt>
                <c:pt idx="22">
                  <c:v>58.216661148980023</c:v>
                </c:pt>
                <c:pt idx="23">
                  <c:v>58.984881011872673</c:v>
                </c:pt>
                <c:pt idx="24">
                  <c:v>59.752633869504507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01-4CA0-925C-CC784C38EDD4}"/>
            </c:ext>
          </c:extLst>
        </c:ser>
        <c:ser>
          <c:idx val="0"/>
          <c:order val="1"/>
          <c:tx>
            <c:v>Unmeasured household consumption</c:v>
          </c:tx>
          <c:spPr>
            <a:solidFill>
              <a:schemeClr val="accent1"/>
            </a:solidFill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summary'!$H$10:$AF$10</c:f>
              <c:numCache>
                <c:formatCode>0.00</c:formatCode>
                <c:ptCount val="25"/>
                <c:pt idx="0">
                  <c:v>118.6033302491068</c:v>
                </c:pt>
                <c:pt idx="1">
                  <c:v>118.58631179452654</c:v>
                </c:pt>
                <c:pt idx="2">
                  <c:v>118.54247425611121</c:v>
                </c:pt>
                <c:pt idx="3">
                  <c:v>118.44194107644671</c:v>
                </c:pt>
                <c:pt idx="4">
                  <c:v>118.3635730839607</c:v>
                </c:pt>
                <c:pt idx="5">
                  <c:v>118.27424327227389</c:v>
                </c:pt>
                <c:pt idx="6">
                  <c:v>118.17301640078502</c:v>
                </c:pt>
                <c:pt idx="7">
                  <c:v>118.06896636212723</c:v>
                </c:pt>
                <c:pt idx="8">
                  <c:v>117.95855103338847</c:v>
                </c:pt>
                <c:pt idx="9">
                  <c:v>117.86221608366193</c:v>
                </c:pt>
                <c:pt idx="10">
                  <c:v>117.76637164437786</c:v>
                </c:pt>
                <c:pt idx="11">
                  <c:v>117.68942814541634</c:v>
                </c:pt>
                <c:pt idx="12">
                  <c:v>117.61691337016003</c:v>
                </c:pt>
                <c:pt idx="13">
                  <c:v>117.55717687857437</c:v>
                </c:pt>
                <c:pt idx="14">
                  <c:v>117.50276547533011</c:v>
                </c:pt>
                <c:pt idx="15">
                  <c:v>117.43788840822738</c:v>
                </c:pt>
                <c:pt idx="16">
                  <c:v>117.37170497862778</c:v>
                </c:pt>
                <c:pt idx="17">
                  <c:v>117.30417749821684</c:v>
                </c:pt>
                <c:pt idx="18">
                  <c:v>117.26074025346743</c:v>
                </c:pt>
                <c:pt idx="19">
                  <c:v>117.25414895067733</c:v>
                </c:pt>
                <c:pt idx="20">
                  <c:v>117.23816313486333</c:v>
                </c:pt>
                <c:pt idx="21">
                  <c:v>117.23508628040469</c:v>
                </c:pt>
                <c:pt idx="22">
                  <c:v>117.24366851303957</c:v>
                </c:pt>
                <c:pt idx="23">
                  <c:v>117.25862607433206</c:v>
                </c:pt>
                <c:pt idx="24">
                  <c:v>117.2805242601416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01-4CA0-925C-CC784C38EDD4}"/>
            </c:ext>
          </c:extLst>
        </c:ser>
        <c:ser>
          <c:idx val="1"/>
          <c:order val="2"/>
          <c:tx>
            <c:v>Non-household consumption</c:v>
          </c:tx>
          <c:spPr>
            <a:solidFill>
              <a:srgbClr val="92D050"/>
            </a:solidFill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summary'!$H$14:$AF$14</c:f>
              <c:numCache>
                <c:formatCode>0.00</c:formatCode>
                <c:ptCount val="25"/>
                <c:pt idx="0">
                  <c:v>30.83577602352652</c:v>
                </c:pt>
                <c:pt idx="1">
                  <c:v>30.97928100208302</c:v>
                </c:pt>
                <c:pt idx="2">
                  <c:v>30.735369988477721</c:v>
                </c:pt>
                <c:pt idx="3">
                  <c:v>31.93690466470192</c:v>
                </c:pt>
                <c:pt idx="4">
                  <c:v>31.710152526433422</c:v>
                </c:pt>
                <c:pt idx="5">
                  <c:v>31.874452537565421</c:v>
                </c:pt>
                <c:pt idx="6">
                  <c:v>31.772092352877323</c:v>
                </c:pt>
                <c:pt idx="7">
                  <c:v>32.148368099479626</c:v>
                </c:pt>
                <c:pt idx="8">
                  <c:v>32.03253034016322</c:v>
                </c:pt>
                <c:pt idx="9">
                  <c:v>32.447184841496721</c:v>
                </c:pt>
                <c:pt idx="10">
                  <c:v>31.995264751731622</c:v>
                </c:pt>
                <c:pt idx="11">
                  <c:v>32.319030330557325</c:v>
                </c:pt>
                <c:pt idx="12">
                  <c:v>32.138080533348827</c:v>
                </c:pt>
                <c:pt idx="13">
                  <c:v>32.801337138824124</c:v>
                </c:pt>
                <c:pt idx="14">
                  <c:v>32.447871895588719</c:v>
                </c:pt>
                <c:pt idx="15">
                  <c:v>32.12606187450632</c:v>
                </c:pt>
                <c:pt idx="16">
                  <c:v>32.666887926532119</c:v>
                </c:pt>
                <c:pt idx="17">
                  <c:v>32.732856985434722</c:v>
                </c:pt>
                <c:pt idx="18">
                  <c:v>32.482168463208424</c:v>
                </c:pt>
                <c:pt idx="19">
                  <c:v>33.125747440983119</c:v>
                </c:pt>
                <c:pt idx="20">
                  <c:v>32.744557780520921</c:v>
                </c:pt>
                <c:pt idx="21">
                  <c:v>33.177510175945322</c:v>
                </c:pt>
                <c:pt idx="22">
                  <c:v>32.482613565078118</c:v>
                </c:pt>
                <c:pt idx="23">
                  <c:v>33.000871869870124</c:v>
                </c:pt>
                <c:pt idx="24">
                  <c:v>33.299909037984818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201-4CA0-925C-CC784C38EDD4}"/>
            </c:ext>
          </c:extLst>
        </c:ser>
        <c:ser>
          <c:idx val="2"/>
          <c:order val="3"/>
          <c:tx>
            <c:v>Total leakage</c:v>
          </c:tx>
          <c:spPr>
            <a:solidFill>
              <a:schemeClr val="accent4"/>
            </a:solidFill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summary'!$H$16:$AF$16</c:f>
              <c:numCache>
                <c:formatCode>0.00</c:formatCode>
                <c:ptCount val="25"/>
                <c:pt idx="0">
                  <c:v>28.355962209650752</c:v>
                </c:pt>
                <c:pt idx="1">
                  <c:v>28.355962209650752</c:v>
                </c:pt>
                <c:pt idx="2">
                  <c:v>28.355962209650752</c:v>
                </c:pt>
                <c:pt idx="3">
                  <c:v>28.355962209650752</c:v>
                </c:pt>
                <c:pt idx="4">
                  <c:v>28.355962209650752</c:v>
                </c:pt>
                <c:pt idx="5">
                  <c:v>28.355962209650752</c:v>
                </c:pt>
                <c:pt idx="6">
                  <c:v>28.355962209650752</c:v>
                </c:pt>
                <c:pt idx="7">
                  <c:v>28.355962209650752</c:v>
                </c:pt>
                <c:pt idx="8">
                  <c:v>28.355962209650752</c:v>
                </c:pt>
                <c:pt idx="9">
                  <c:v>28.355962209650752</c:v>
                </c:pt>
                <c:pt idx="10">
                  <c:v>28.355962209650752</c:v>
                </c:pt>
                <c:pt idx="11">
                  <c:v>28.355962209650752</c:v>
                </c:pt>
                <c:pt idx="12">
                  <c:v>28.355962209650752</c:v>
                </c:pt>
                <c:pt idx="13">
                  <c:v>28.355962209650752</c:v>
                </c:pt>
                <c:pt idx="14">
                  <c:v>28.355962209650752</c:v>
                </c:pt>
                <c:pt idx="15">
                  <c:v>28.355962209650752</c:v>
                </c:pt>
                <c:pt idx="16">
                  <c:v>28.355962209650752</c:v>
                </c:pt>
                <c:pt idx="17">
                  <c:v>28.355962209650752</c:v>
                </c:pt>
                <c:pt idx="18">
                  <c:v>28.355962209650752</c:v>
                </c:pt>
                <c:pt idx="19">
                  <c:v>28.355962209650752</c:v>
                </c:pt>
                <c:pt idx="20">
                  <c:v>28.355962209650752</c:v>
                </c:pt>
                <c:pt idx="21">
                  <c:v>28.355962209650752</c:v>
                </c:pt>
                <c:pt idx="22">
                  <c:v>28.355962209650752</c:v>
                </c:pt>
                <c:pt idx="23">
                  <c:v>28.355962209650752</c:v>
                </c:pt>
                <c:pt idx="24">
                  <c:v>28.355962209650752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201-4CA0-925C-CC784C38EDD4}"/>
            </c:ext>
          </c:extLst>
        </c:ser>
        <c:ser>
          <c:idx val="3"/>
          <c:order val="4"/>
          <c:tx>
            <c:v>Other components of demand</c:v>
          </c:tx>
          <c:spPr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summary'!$H$18:$AF$18</c:f>
              <c:numCache>
                <c:formatCode>0.00</c:formatCode>
                <c:ptCount val="25"/>
                <c:pt idx="0">
                  <c:v>2.9342763264353131</c:v>
                </c:pt>
                <c:pt idx="1">
                  <c:v>2.9342763264353415</c:v>
                </c:pt>
                <c:pt idx="2">
                  <c:v>2.9342763264353415</c:v>
                </c:pt>
                <c:pt idx="3">
                  <c:v>2.9342763264353131</c:v>
                </c:pt>
                <c:pt idx="4">
                  <c:v>2.9342763264353415</c:v>
                </c:pt>
                <c:pt idx="5">
                  <c:v>2.9342763264353131</c:v>
                </c:pt>
                <c:pt idx="6">
                  <c:v>2.9342763264353131</c:v>
                </c:pt>
                <c:pt idx="7">
                  <c:v>2.9342763264353131</c:v>
                </c:pt>
                <c:pt idx="8">
                  <c:v>2.9342763264353415</c:v>
                </c:pt>
                <c:pt idx="9">
                  <c:v>2.9342763264353131</c:v>
                </c:pt>
                <c:pt idx="10">
                  <c:v>2.9342763264353415</c:v>
                </c:pt>
                <c:pt idx="11">
                  <c:v>2.9342763264353415</c:v>
                </c:pt>
                <c:pt idx="12">
                  <c:v>2.9342763264353131</c:v>
                </c:pt>
                <c:pt idx="13">
                  <c:v>2.9342763264353131</c:v>
                </c:pt>
                <c:pt idx="14">
                  <c:v>2.9342763264353131</c:v>
                </c:pt>
                <c:pt idx="15">
                  <c:v>2.9342763264353131</c:v>
                </c:pt>
                <c:pt idx="16">
                  <c:v>2.9342763264353415</c:v>
                </c:pt>
                <c:pt idx="17">
                  <c:v>2.9342763264353415</c:v>
                </c:pt>
                <c:pt idx="18">
                  <c:v>2.9342763264353131</c:v>
                </c:pt>
                <c:pt idx="19">
                  <c:v>2.9342763264353415</c:v>
                </c:pt>
                <c:pt idx="20">
                  <c:v>2.9342763264353415</c:v>
                </c:pt>
                <c:pt idx="21">
                  <c:v>2.9342763264353131</c:v>
                </c:pt>
                <c:pt idx="22">
                  <c:v>2.9342763264353131</c:v>
                </c:pt>
                <c:pt idx="23">
                  <c:v>2.9342763264353131</c:v>
                </c:pt>
                <c:pt idx="24">
                  <c:v>2.9342763264353131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201-4CA0-925C-CC784C38E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429920"/>
        <c:axId val="653428352"/>
      </c:areaChart>
      <c:lineChart>
        <c:grouping val="standard"/>
        <c:varyColors val="0"/>
        <c:ser>
          <c:idx val="4"/>
          <c:order val="5"/>
          <c:tx>
            <c:v>Total water available for use</c:v>
          </c:tx>
          <c:spPr>
            <a:ln w="38100"/>
          </c:spPr>
          <c:marker>
            <c:symbol val="none"/>
          </c:marke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summary'!$H$7:$AF$7</c:f>
              <c:numCache>
                <c:formatCode>0.00</c:formatCode>
                <c:ptCount val="25"/>
                <c:pt idx="0">
                  <c:v>199.69999999999996</c:v>
                </c:pt>
                <c:pt idx="1">
                  <c:v>199.59999999999997</c:v>
                </c:pt>
                <c:pt idx="2">
                  <c:v>199.49999999999997</c:v>
                </c:pt>
                <c:pt idx="3">
                  <c:v>199.39999999999998</c:v>
                </c:pt>
                <c:pt idx="4">
                  <c:v>190.29999999999998</c:v>
                </c:pt>
                <c:pt idx="5">
                  <c:v>190.19999999999996</c:v>
                </c:pt>
                <c:pt idx="6">
                  <c:v>190.09999999999997</c:v>
                </c:pt>
                <c:pt idx="7">
                  <c:v>189.99999999999997</c:v>
                </c:pt>
                <c:pt idx="8">
                  <c:v>189.89999999999998</c:v>
                </c:pt>
                <c:pt idx="9">
                  <c:v>168.79999999999998</c:v>
                </c:pt>
                <c:pt idx="10">
                  <c:v>168.69999999999996</c:v>
                </c:pt>
                <c:pt idx="11">
                  <c:v>168.59999999999997</c:v>
                </c:pt>
                <c:pt idx="12">
                  <c:v>168.49999999999997</c:v>
                </c:pt>
                <c:pt idx="13">
                  <c:v>168.39999999999998</c:v>
                </c:pt>
                <c:pt idx="14">
                  <c:v>168.29999999999998</c:v>
                </c:pt>
                <c:pt idx="15">
                  <c:v>168.19999999999996</c:v>
                </c:pt>
                <c:pt idx="16">
                  <c:v>168.09999999999997</c:v>
                </c:pt>
                <c:pt idx="17">
                  <c:v>167.99999999999997</c:v>
                </c:pt>
                <c:pt idx="18">
                  <c:v>167.89999999999998</c:v>
                </c:pt>
                <c:pt idx="19">
                  <c:v>167.79999999999998</c:v>
                </c:pt>
                <c:pt idx="20">
                  <c:v>167.69999999999996</c:v>
                </c:pt>
                <c:pt idx="21">
                  <c:v>167.59999999999997</c:v>
                </c:pt>
                <c:pt idx="22">
                  <c:v>167.49999999999997</c:v>
                </c:pt>
                <c:pt idx="23">
                  <c:v>167.39999999999998</c:v>
                </c:pt>
                <c:pt idx="24">
                  <c:v>167.29999999999998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201-4CA0-925C-CC784C38EDD4}"/>
            </c:ext>
          </c:extLst>
        </c:ser>
        <c:ser>
          <c:idx val="5"/>
          <c:order val="6"/>
          <c:tx>
            <c:v>Total demand + target headroom (baseline)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summary'!$H$20:$AF$20</c:f>
              <c:numCache>
                <c:formatCode>0.00</c:formatCode>
                <c:ptCount val="25"/>
                <c:pt idx="0">
                  <c:v>224.03924640762722</c:v>
                </c:pt>
                <c:pt idx="1">
                  <c:v>225.55586188140205</c:v>
                </c:pt>
                <c:pt idx="2">
                  <c:v>226.4323662745133</c:v>
                </c:pt>
                <c:pt idx="3">
                  <c:v>228.60363371488648</c:v>
                </c:pt>
                <c:pt idx="4">
                  <c:v>229.48822090005086</c:v>
                </c:pt>
                <c:pt idx="5">
                  <c:v>230.68178787950578</c:v>
                </c:pt>
                <c:pt idx="6">
                  <c:v>231.75522531509449</c:v>
                </c:pt>
                <c:pt idx="7">
                  <c:v>232.7724814435343</c:v>
                </c:pt>
                <c:pt idx="8">
                  <c:v>233.71688755717969</c:v>
                </c:pt>
                <c:pt idx="9">
                  <c:v>234.99169627838882</c:v>
                </c:pt>
                <c:pt idx="10">
                  <c:v>235.52547419132387</c:v>
                </c:pt>
                <c:pt idx="11">
                  <c:v>236.2822930763578</c:v>
                </c:pt>
                <c:pt idx="12">
                  <c:v>236.58380046327167</c:v>
                </c:pt>
                <c:pt idx="13">
                  <c:v>237.85470547177371</c:v>
                </c:pt>
                <c:pt idx="14">
                  <c:v>238.24216420127559</c:v>
                </c:pt>
                <c:pt idx="15">
                  <c:v>238.4535633336539</c:v>
                </c:pt>
                <c:pt idx="16">
                  <c:v>239.64861493920969</c:v>
                </c:pt>
                <c:pt idx="17">
                  <c:v>240.29211526810937</c:v>
                </c:pt>
                <c:pt idx="18">
                  <c:v>240.83057236994117</c:v>
                </c:pt>
                <c:pt idx="19">
                  <c:v>242.04749837379907</c:v>
                </c:pt>
                <c:pt idx="20">
                  <c:v>242.39921310634236</c:v>
                </c:pt>
                <c:pt idx="21">
                  <c:v>243.38914042332976</c:v>
                </c:pt>
                <c:pt idx="22">
                  <c:v>243.45318176318378</c:v>
                </c:pt>
                <c:pt idx="23">
                  <c:v>244.57461749216091</c:v>
                </c:pt>
                <c:pt idx="24">
                  <c:v>245.643305703717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201-4CA0-925C-CC784C38ED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3429920"/>
        <c:axId val="653428352"/>
      </c:lineChart>
      <c:catAx>
        <c:axId val="65342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34283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53428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Ml/d</a:t>
                </a:r>
              </a:p>
            </c:rich>
          </c:tx>
          <c:layout>
            <c:manualLayout>
              <c:xMode val="edge"/>
              <c:yMode val="edge"/>
              <c:x val="2.0359337875782983E-2"/>
              <c:y val="0.398585287336320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342992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16452269470774322"/>
          <c:y val="0.82158446545736608"/>
          <c:w val="0.7156398695723647"/>
          <c:h val="0.164029122700770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622" r="0.75000000000000622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 sz="1400"/>
              <a:t>Final Planning Water Supply-Demand Balance and Components of Demand</a:t>
            </a:r>
          </a:p>
        </c:rich>
      </c:tx>
      <c:layout>
        <c:manualLayout>
          <c:xMode val="edge"/>
          <c:yMode val="edge"/>
          <c:x val="0.2513914688344755"/>
          <c:y val="3.100782672436215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754107400712261E-2"/>
          <c:y val="9.670386646105758E-2"/>
          <c:w val="0.89767565444686193"/>
          <c:h val="0.59668615598770525"/>
        </c:manualLayout>
      </c:layout>
      <c:areaChart>
        <c:grouping val="stacked"/>
        <c:varyColors val="0"/>
        <c:ser>
          <c:idx val="2"/>
          <c:order val="0"/>
          <c:tx>
            <c:v>Measured household consumption</c:v>
          </c:tx>
          <c:spPr>
            <a:solidFill>
              <a:schemeClr val="accent5">
                <a:lumMod val="40000"/>
                <a:lumOff val="60000"/>
              </a:schemeClr>
            </a:solidFill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summary'!$H$13:$AF$13</c:f>
              <c:numCache>
                <c:formatCode>0.00</c:formatCode>
                <c:ptCount val="25"/>
                <c:pt idx="0">
                  <c:v>38.631357508851494</c:v>
                </c:pt>
                <c:pt idx="1">
                  <c:v>43.554518590261139</c:v>
                </c:pt>
                <c:pt idx="2">
                  <c:v>49.063972398004118</c:v>
                </c:pt>
                <c:pt idx="3">
                  <c:v>54.740696651517169</c:v>
                </c:pt>
                <c:pt idx="4">
                  <c:v>60.583049235263324</c:v>
                </c:pt>
                <c:pt idx="5">
                  <c:v>68.078531604653008</c:v>
                </c:pt>
                <c:pt idx="6">
                  <c:v>77.190201705437076</c:v>
                </c:pt>
                <c:pt idx="7">
                  <c:v>86.121644504488174</c:v>
                </c:pt>
                <c:pt idx="8">
                  <c:v>95.029153597517237</c:v>
                </c:pt>
                <c:pt idx="9">
                  <c:v>103.86181389226495</c:v>
                </c:pt>
                <c:pt idx="10">
                  <c:v>112.03779432937316</c:v>
                </c:pt>
                <c:pt idx="11">
                  <c:v>120.14312121750889</c:v>
                </c:pt>
                <c:pt idx="12">
                  <c:v>128.18856214515543</c:v>
                </c:pt>
                <c:pt idx="13">
                  <c:v>136.1944161093285</c:v>
                </c:pt>
                <c:pt idx="14">
                  <c:v>136.07385894600762</c:v>
                </c:pt>
                <c:pt idx="15">
                  <c:v>135.9380365041539</c:v>
                </c:pt>
                <c:pt idx="16">
                  <c:v>135.79620873286677</c:v>
                </c:pt>
                <c:pt idx="17">
                  <c:v>135.65055029780936</c:v>
                </c:pt>
                <c:pt idx="18">
                  <c:v>135.51343387730554</c:v>
                </c:pt>
                <c:pt idx="19">
                  <c:v>135.69429542576003</c:v>
                </c:pt>
                <c:pt idx="20">
                  <c:v>135.91046305667351</c:v>
                </c:pt>
                <c:pt idx="21">
                  <c:v>136.63021347083185</c:v>
                </c:pt>
                <c:pt idx="22">
                  <c:v>137.35112094212329</c:v>
                </c:pt>
                <c:pt idx="23">
                  <c:v>138.07072364281581</c:v>
                </c:pt>
                <c:pt idx="24">
                  <c:v>138.79060463507025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22-4A17-823D-EEBA18153255}"/>
            </c:ext>
          </c:extLst>
        </c:ser>
        <c:ser>
          <c:idx val="4"/>
          <c:order val="1"/>
          <c:tx>
            <c:v>Unmeasured household consumption</c:v>
          </c:tx>
          <c:spPr>
            <a:solidFill>
              <a:schemeClr val="accent1"/>
            </a:solidFill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summary'!$H$11:$AF$11</c:f>
              <c:numCache>
                <c:formatCode>0.00</c:formatCode>
                <c:ptCount val="25"/>
                <c:pt idx="0">
                  <c:v>117.12193841618812</c:v>
                </c:pt>
                <c:pt idx="1">
                  <c:v>112.98810203686504</c:v>
                </c:pt>
                <c:pt idx="2">
                  <c:v>107.58216234985345</c:v>
                </c:pt>
                <c:pt idx="3">
                  <c:v>101.46985939460527</c:v>
                </c:pt>
                <c:pt idx="4">
                  <c:v>95.332756248571286</c:v>
                </c:pt>
                <c:pt idx="5">
                  <c:v>85.565088004494342</c:v>
                </c:pt>
                <c:pt idx="6">
                  <c:v>75.855568218130387</c:v>
                </c:pt>
                <c:pt idx="7">
                  <c:v>66.198917192457884</c:v>
                </c:pt>
                <c:pt idx="8">
                  <c:v>56.580684076427147</c:v>
                </c:pt>
                <c:pt idx="9">
                  <c:v>47.012128241752364</c:v>
                </c:pt>
                <c:pt idx="10">
                  <c:v>37.472770096829507</c:v>
                </c:pt>
                <c:pt idx="11">
                  <c:v>27.975278635676759</c:v>
                </c:pt>
                <c:pt idx="12">
                  <c:v>18.500588492987291</c:v>
                </c:pt>
                <c:pt idx="13">
                  <c:v>9.0536043672093758</c:v>
                </c:pt>
                <c:pt idx="14">
                  <c:v>8.9991929639651165</c:v>
                </c:pt>
                <c:pt idx="15">
                  <c:v>8.9343158968623886</c:v>
                </c:pt>
                <c:pt idx="16">
                  <c:v>8.8681324672627841</c:v>
                </c:pt>
                <c:pt idx="17">
                  <c:v>8.8006049868518534</c:v>
                </c:pt>
                <c:pt idx="18">
                  <c:v>8.7571677421024408</c:v>
                </c:pt>
                <c:pt idx="19">
                  <c:v>8.7505764393123417</c:v>
                </c:pt>
                <c:pt idx="20">
                  <c:v>8.7345906234983364</c:v>
                </c:pt>
                <c:pt idx="21">
                  <c:v>8.7315137690396956</c:v>
                </c:pt>
                <c:pt idx="22">
                  <c:v>8.7400960016745746</c:v>
                </c:pt>
                <c:pt idx="23">
                  <c:v>8.7550535629670652</c:v>
                </c:pt>
                <c:pt idx="24">
                  <c:v>8.7769517487766127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622-4A17-823D-EEBA18153255}"/>
            </c:ext>
          </c:extLst>
        </c:ser>
        <c:ser>
          <c:idx val="5"/>
          <c:order val="2"/>
          <c:tx>
            <c:v>Non-household consumption</c:v>
          </c:tx>
          <c:spPr>
            <a:solidFill>
              <a:srgbClr val="92D050"/>
            </a:solidFill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summary'!$H$15:$AF$15</c:f>
              <c:numCache>
                <c:formatCode>0.00</c:formatCode>
                <c:ptCount val="25"/>
                <c:pt idx="0">
                  <c:v>30.83577602352652</c:v>
                </c:pt>
                <c:pt idx="1">
                  <c:v>30.97928100208302</c:v>
                </c:pt>
                <c:pt idx="2">
                  <c:v>30.735369988477721</c:v>
                </c:pt>
                <c:pt idx="3">
                  <c:v>31.93690466470192</c:v>
                </c:pt>
                <c:pt idx="4">
                  <c:v>31.710152526433422</c:v>
                </c:pt>
                <c:pt idx="5">
                  <c:v>31.872636057565423</c:v>
                </c:pt>
                <c:pt idx="6">
                  <c:v>31.768459392877322</c:v>
                </c:pt>
                <c:pt idx="7">
                  <c:v>32.142918659479619</c:v>
                </c:pt>
                <c:pt idx="8">
                  <c:v>32.025264420163225</c:v>
                </c:pt>
                <c:pt idx="9">
                  <c:v>32.438102441496724</c:v>
                </c:pt>
                <c:pt idx="10">
                  <c:v>31.954430471731623</c:v>
                </c:pt>
                <c:pt idx="11">
                  <c:v>32.246444170557325</c:v>
                </c:pt>
                <c:pt idx="12">
                  <c:v>32.033742493348825</c:v>
                </c:pt>
                <c:pt idx="13">
                  <c:v>32.665247218824121</c:v>
                </c:pt>
                <c:pt idx="14">
                  <c:v>32.280030095588721</c:v>
                </c:pt>
                <c:pt idx="15">
                  <c:v>31.926468194506324</c:v>
                </c:pt>
                <c:pt idx="16">
                  <c:v>32.435542366532118</c:v>
                </c:pt>
                <c:pt idx="17">
                  <c:v>32.469759545434719</c:v>
                </c:pt>
                <c:pt idx="18">
                  <c:v>32.187319143208427</c:v>
                </c:pt>
                <c:pt idx="19">
                  <c:v>32.79914624098312</c:v>
                </c:pt>
                <c:pt idx="20">
                  <c:v>32.386204700520921</c:v>
                </c:pt>
                <c:pt idx="21">
                  <c:v>32.78740521594532</c:v>
                </c:pt>
                <c:pt idx="22">
                  <c:v>32.060756725078122</c:v>
                </c:pt>
                <c:pt idx="23">
                  <c:v>32.547263149870126</c:v>
                </c:pt>
                <c:pt idx="24">
                  <c:v>32.814548437984818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22-4A17-823D-EEBA18153255}"/>
            </c:ext>
          </c:extLst>
        </c:ser>
        <c:ser>
          <c:idx val="6"/>
          <c:order val="3"/>
          <c:tx>
            <c:v>Total leakage</c:v>
          </c:tx>
          <c:spPr>
            <a:solidFill>
              <a:schemeClr val="accent4"/>
            </a:solidFill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summary'!$H$17:$AF$17</c:f>
              <c:numCache>
                <c:formatCode>0.00</c:formatCode>
                <c:ptCount val="25"/>
                <c:pt idx="0">
                  <c:v>26.631674209650754</c:v>
                </c:pt>
                <c:pt idx="1">
                  <c:v>25.338458209650753</c:v>
                </c:pt>
                <c:pt idx="2">
                  <c:v>24.691850209650752</c:v>
                </c:pt>
                <c:pt idx="3">
                  <c:v>24.260778209650752</c:v>
                </c:pt>
                <c:pt idx="4">
                  <c:v>24.045242209650752</c:v>
                </c:pt>
                <c:pt idx="5">
                  <c:v>23.730842209650753</c:v>
                </c:pt>
                <c:pt idx="6">
                  <c:v>23.416442209650754</c:v>
                </c:pt>
                <c:pt idx="7">
                  <c:v>23.102042209650755</c:v>
                </c:pt>
                <c:pt idx="8">
                  <c:v>22.787642209650755</c:v>
                </c:pt>
                <c:pt idx="9">
                  <c:v>22.473242209650756</c:v>
                </c:pt>
                <c:pt idx="10">
                  <c:v>22.158842209650757</c:v>
                </c:pt>
                <c:pt idx="11">
                  <c:v>21.844442209650758</c:v>
                </c:pt>
                <c:pt idx="12">
                  <c:v>21.530042209650762</c:v>
                </c:pt>
                <c:pt idx="13">
                  <c:v>21.215642209650763</c:v>
                </c:pt>
                <c:pt idx="14">
                  <c:v>20.901242209650764</c:v>
                </c:pt>
                <c:pt idx="15">
                  <c:v>20.586842209650765</c:v>
                </c:pt>
                <c:pt idx="16">
                  <c:v>20.272442209650766</c:v>
                </c:pt>
                <c:pt idx="17">
                  <c:v>19.958042209650767</c:v>
                </c:pt>
                <c:pt idx="18">
                  <c:v>19.643642209650771</c:v>
                </c:pt>
                <c:pt idx="19">
                  <c:v>19.329242209650772</c:v>
                </c:pt>
                <c:pt idx="20">
                  <c:v>19.014842209650773</c:v>
                </c:pt>
                <c:pt idx="21">
                  <c:v>18.700442209650774</c:v>
                </c:pt>
                <c:pt idx="22">
                  <c:v>18.386042209650775</c:v>
                </c:pt>
                <c:pt idx="23">
                  <c:v>18.071642209650776</c:v>
                </c:pt>
                <c:pt idx="24">
                  <c:v>17.757242209650776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622-4A17-823D-EEBA18153255}"/>
            </c:ext>
          </c:extLst>
        </c:ser>
        <c:ser>
          <c:idx val="7"/>
          <c:order val="4"/>
          <c:tx>
            <c:v>Other components of demand</c:v>
          </c:tx>
          <c:spPr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summary'!$H$19:$AF$19</c:f>
              <c:numCache>
                <c:formatCode>0.00</c:formatCode>
                <c:ptCount val="25"/>
                <c:pt idx="0">
                  <c:v>2.9342763264353096</c:v>
                </c:pt>
                <c:pt idx="1">
                  <c:v>2.934276326435338</c:v>
                </c:pt>
                <c:pt idx="2">
                  <c:v>2.9342763264353522</c:v>
                </c:pt>
                <c:pt idx="3">
                  <c:v>2.9342763264353238</c:v>
                </c:pt>
                <c:pt idx="4">
                  <c:v>2.9342763264353096</c:v>
                </c:pt>
                <c:pt idx="5">
                  <c:v>2.9342763264353593</c:v>
                </c:pt>
                <c:pt idx="6">
                  <c:v>2.9342763264353806</c:v>
                </c:pt>
                <c:pt idx="7">
                  <c:v>2.9342763264353167</c:v>
                </c:pt>
                <c:pt idx="8">
                  <c:v>2.934276326435338</c:v>
                </c:pt>
                <c:pt idx="9">
                  <c:v>2.9342763264353309</c:v>
                </c:pt>
                <c:pt idx="10">
                  <c:v>2.9342763264353522</c:v>
                </c:pt>
                <c:pt idx="11">
                  <c:v>2.9342763264353167</c:v>
                </c:pt>
                <c:pt idx="12">
                  <c:v>2.934276326435306</c:v>
                </c:pt>
                <c:pt idx="13">
                  <c:v>2.9342763264352989</c:v>
                </c:pt>
                <c:pt idx="14">
                  <c:v>2.9342763264353202</c:v>
                </c:pt>
                <c:pt idx="15">
                  <c:v>2.9342763264353131</c:v>
                </c:pt>
                <c:pt idx="16">
                  <c:v>2.9342763264353344</c:v>
                </c:pt>
                <c:pt idx="17">
                  <c:v>2.9342763264352989</c:v>
                </c:pt>
                <c:pt idx="18">
                  <c:v>2.9342763264353451</c:v>
                </c:pt>
                <c:pt idx="19">
                  <c:v>2.9342763264353096</c:v>
                </c:pt>
                <c:pt idx="20">
                  <c:v>2.9342763264353309</c:v>
                </c:pt>
                <c:pt idx="21">
                  <c:v>2.9342763264353238</c:v>
                </c:pt>
                <c:pt idx="22">
                  <c:v>2.9342763264353451</c:v>
                </c:pt>
                <c:pt idx="23">
                  <c:v>2.9342763264353096</c:v>
                </c:pt>
                <c:pt idx="24">
                  <c:v>2.9342763264353593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622-4A17-823D-EEBA181532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426784"/>
        <c:axId val="653430704"/>
      </c:areaChart>
      <c:lineChart>
        <c:grouping val="standard"/>
        <c:varyColors val="0"/>
        <c:ser>
          <c:idx val="0"/>
          <c:order val="5"/>
          <c:tx>
            <c:v>Total water available for use</c:v>
          </c:tx>
          <c:spPr>
            <a:ln w="38100">
              <a:solidFill>
                <a:schemeClr val="tx2"/>
              </a:solidFill>
            </a:ln>
          </c:spPr>
          <c:marker>
            <c:symbol val="none"/>
          </c:marke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summary'!$H$8:$AF$8</c:f>
              <c:numCache>
                <c:formatCode>0.00</c:formatCode>
                <c:ptCount val="25"/>
                <c:pt idx="0">
                  <c:v>225.7</c:v>
                </c:pt>
                <c:pt idx="1">
                  <c:v>225.59999999999997</c:v>
                </c:pt>
                <c:pt idx="2">
                  <c:v>225.49999999999994</c:v>
                </c:pt>
                <c:pt idx="3">
                  <c:v>225.39999999999998</c:v>
                </c:pt>
                <c:pt idx="4">
                  <c:v>226.8</c:v>
                </c:pt>
                <c:pt idx="5">
                  <c:v>226.7</c:v>
                </c:pt>
                <c:pt idx="6">
                  <c:v>226.59999999999997</c:v>
                </c:pt>
                <c:pt idx="7">
                  <c:v>226.49999999999994</c:v>
                </c:pt>
                <c:pt idx="8">
                  <c:v>226.39999999999998</c:v>
                </c:pt>
                <c:pt idx="9">
                  <c:v>226.60000000000002</c:v>
                </c:pt>
                <c:pt idx="10">
                  <c:v>226.5</c:v>
                </c:pt>
                <c:pt idx="11">
                  <c:v>226.39999999999998</c:v>
                </c:pt>
                <c:pt idx="12">
                  <c:v>226.29999999999995</c:v>
                </c:pt>
                <c:pt idx="13">
                  <c:v>226.2</c:v>
                </c:pt>
                <c:pt idx="14">
                  <c:v>226.10000000000002</c:v>
                </c:pt>
                <c:pt idx="15">
                  <c:v>226</c:v>
                </c:pt>
                <c:pt idx="16">
                  <c:v>225.89999999999998</c:v>
                </c:pt>
                <c:pt idx="17">
                  <c:v>225.79999999999995</c:v>
                </c:pt>
                <c:pt idx="18">
                  <c:v>225.7</c:v>
                </c:pt>
                <c:pt idx="19">
                  <c:v>225.60000000000002</c:v>
                </c:pt>
                <c:pt idx="20">
                  <c:v>225.5</c:v>
                </c:pt>
                <c:pt idx="21">
                  <c:v>225.39999999999998</c:v>
                </c:pt>
                <c:pt idx="22">
                  <c:v>225.29999999999995</c:v>
                </c:pt>
                <c:pt idx="23">
                  <c:v>225.2</c:v>
                </c:pt>
                <c:pt idx="24">
                  <c:v>225.10000000000002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622-4A17-823D-EEBA18153255}"/>
            </c:ext>
          </c:extLst>
        </c:ser>
        <c:ser>
          <c:idx val="1"/>
          <c:order val="6"/>
          <c:tx>
            <c:v>Total demand + target headroom (final plan)</c:v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summary'!$H$21:$AF$21</c:f>
              <c:numCache>
                <c:formatCode>0.00</c:formatCode>
                <c:ptCount val="25"/>
                <c:pt idx="0">
                  <c:v>222.15502248465219</c:v>
                </c:pt>
                <c:pt idx="1">
                  <c:v>221.68463616529527</c:v>
                </c:pt>
                <c:pt idx="2">
                  <c:v>220.81763127242135</c:v>
                </c:pt>
                <c:pt idx="3">
                  <c:v>221.14251524691048</c:v>
                </c:pt>
                <c:pt idx="4">
                  <c:v>220.34547654635412</c:v>
                </c:pt>
                <c:pt idx="5">
                  <c:v>217.76137420279889</c:v>
                </c:pt>
                <c:pt idx="6">
                  <c:v>216.86494785253092</c:v>
                </c:pt>
                <c:pt idx="7">
                  <c:v>215.91979889251175</c:v>
                </c:pt>
                <c:pt idx="8">
                  <c:v>214.9070206301937</c:v>
                </c:pt>
                <c:pt idx="9">
                  <c:v>214.22956311160013</c:v>
                </c:pt>
                <c:pt idx="10">
                  <c:v>212.2281134340204</c:v>
                </c:pt>
                <c:pt idx="11">
                  <c:v>210.45356255982907</c:v>
                </c:pt>
                <c:pt idx="12">
                  <c:v>208.22721166757762</c:v>
                </c:pt>
                <c:pt idx="13">
                  <c:v>206.97318623144804</c:v>
                </c:pt>
                <c:pt idx="14">
                  <c:v>206.10860054164755</c:v>
                </c:pt>
                <c:pt idx="15">
                  <c:v>205.06993913160869</c:v>
                </c:pt>
                <c:pt idx="16">
                  <c:v>205.01660210274778</c:v>
                </c:pt>
                <c:pt idx="17">
                  <c:v>204.413233366182</c:v>
                </c:pt>
                <c:pt idx="18">
                  <c:v>203.70583929870253</c:v>
                </c:pt>
                <c:pt idx="19">
                  <c:v>203.97753664214156</c:v>
                </c:pt>
                <c:pt idx="20">
                  <c:v>203.43037691677887</c:v>
                </c:pt>
                <c:pt idx="21">
                  <c:v>204.02385099190298</c:v>
                </c:pt>
                <c:pt idx="22">
                  <c:v>203.69229220496211</c:v>
                </c:pt>
                <c:pt idx="23">
                  <c:v>204.41895889173909</c:v>
                </c:pt>
                <c:pt idx="24">
                  <c:v>205.09362335791783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622-4A17-823D-EEBA181532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53426784"/>
        <c:axId val="653430704"/>
      </c:lineChart>
      <c:catAx>
        <c:axId val="653426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343070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5343070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Ml/d</a:t>
                </a:r>
              </a:p>
            </c:rich>
          </c:tx>
          <c:layout>
            <c:manualLayout>
              <c:xMode val="edge"/>
              <c:yMode val="edge"/>
              <c:x val="2.2727258843268032E-2"/>
              <c:y val="0.4009439360620463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342678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9160465822421491"/>
          <c:y val="0.86299177563651164"/>
          <c:w val="0.65132029756727983"/>
          <c:h val="0.1269179503794316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622" r="0.75000000000000622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 sz="1400"/>
              <a:t>Components of Baseline Demand</a:t>
            </a:r>
          </a:p>
        </c:rich>
      </c:tx>
      <c:layout>
        <c:manualLayout>
          <c:xMode val="edge"/>
          <c:yMode val="edge"/>
          <c:x val="0.2095809470200265"/>
          <c:y val="2.901369373027266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5343266856694813E-2"/>
          <c:y val="0.10444884139344435"/>
          <c:w val="0.89146608097046709"/>
          <c:h val="0.57482108106981455"/>
        </c:manualLayout>
      </c:layout>
      <c:areaChart>
        <c:grouping val="stacked"/>
        <c:varyColors val="0"/>
        <c:ser>
          <c:idx val="6"/>
          <c:order val="0"/>
          <c:tx>
            <c:v>Measured household consumption</c:v>
          </c:tx>
          <c:spPr>
            <a:solidFill>
              <a:schemeClr val="accent5">
                <a:lumMod val="40000"/>
                <a:lumOff val="60000"/>
              </a:schemeClr>
            </a:solidFill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summary'!$H$12:$AF$12</c:f>
              <c:numCache>
                <c:formatCode>0.00</c:formatCode>
                <c:ptCount val="25"/>
                <c:pt idx="0">
                  <c:v>37.309901598907828</c:v>
                </c:pt>
                <c:pt idx="1">
                  <c:v>38.810030548706415</c:v>
                </c:pt>
                <c:pt idx="2">
                  <c:v>40.054283493838263</c:v>
                </c:pt>
                <c:pt idx="3">
                  <c:v>41.134549437651764</c:v>
                </c:pt>
                <c:pt idx="4">
                  <c:v>42.384256753570618</c:v>
                </c:pt>
                <c:pt idx="5">
                  <c:v>43.662853533580375</c:v>
                </c:pt>
                <c:pt idx="6">
                  <c:v>44.819878025346092</c:v>
                </c:pt>
                <c:pt idx="7">
                  <c:v>45.844908445841384</c:v>
                </c:pt>
                <c:pt idx="8">
                  <c:v>46.885567647541869</c:v>
                </c:pt>
                <c:pt idx="9">
                  <c:v>47.882056817144104</c:v>
                </c:pt>
                <c:pt idx="10">
                  <c:v>48.803599259128291</c:v>
                </c:pt>
                <c:pt idx="11">
                  <c:v>49.673596064298039</c:v>
                </c:pt>
                <c:pt idx="12">
                  <c:v>50.498568023676746</c:v>
                </c:pt>
                <c:pt idx="13">
                  <c:v>51.29595291828916</c:v>
                </c:pt>
                <c:pt idx="14">
                  <c:v>52.081288294270706</c:v>
                </c:pt>
                <c:pt idx="15">
                  <c:v>52.849374514834132</c:v>
                </c:pt>
                <c:pt idx="16">
                  <c:v>53.609783497963704</c:v>
                </c:pt>
                <c:pt idx="17">
                  <c:v>54.364842248371694</c:v>
                </c:pt>
                <c:pt idx="18">
                  <c:v>55.127425117179236</c:v>
                </c:pt>
                <c:pt idx="19">
                  <c:v>55.907363446052528</c:v>
                </c:pt>
                <c:pt idx="20">
                  <c:v>56.676253654872013</c:v>
                </c:pt>
                <c:pt idx="21">
                  <c:v>57.446305430893688</c:v>
                </c:pt>
                <c:pt idx="22">
                  <c:v>58.216661148980023</c:v>
                </c:pt>
                <c:pt idx="23">
                  <c:v>58.984881011872673</c:v>
                </c:pt>
                <c:pt idx="24">
                  <c:v>59.752633869504507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D2-4C12-A633-E242E660CF4B}"/>
            </c:ext>
          </c:extLst>
        </c:ser>
        <c:ser>
          <c:idx val="0"/>
          <c:order val="1"/>
          <c:tx>
            <c:v>Unmeasured household consumption</c:v>
          </c:tx>
          <c:spPr>
            <a:solidFill>
              <a:schemeClr val="accent1"/>
            </a:solidFill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summary'!$H$10:$AF$10</c:f>
              <c:numCache>
                <c:formatCode>0.00</c:formatCode>
                <c:ptCount val="25"/>
                <c:pt idx="0">
                  <c:v>118.6033302491068</c:v>
                </c:pt>
                <c:pt idx="1">
                  <c:v>118.58631179452654</c:v>
                </c:pt>
                <c:pt idx="2">
                  <c:v>118.54247425611121</c:v>
                </c:pt>
                <c:pt idx="3">
                  <c:v>118.44194107644671</c:v>
                </c:pt>
                <c:pt idx="4">
                  <c:v>118.3635730839607</c:v>
                </c:pt>
                <c:pt idx="5">
                  <c:v>118.27424327227389</c:v>
                </c:pt>
                <c:pt idx="6">
                  <c:v>118.17301640078502</c:v>
                </c:pt>
                <c:pt idx="7">
                  <c:v>118.06896636212723</c:v>
                </c:pt>
                <c:pt idx="8">
                  <c:v>117.95855103338847</c:v>
                </c:pt>
                <c:pt idx="9">
                  <c:v>117.86221608366193</c:v>
                </c:pt>
                <c:pt idx="10">
                  <c:v>117.76637164437786</c:v>
                </c:pt>
                <c:pt idx="11">
                  <c:v>117.68942814541634</c:v>
                </c:pt>
                <c:pt idx="12">
                  <c:v>117.61691337016003</c:v>
                </c:pt>
                <c:pt idx="13">
                  <c:v>117.55717687857437</c:v>
                </c:pt>
                <c:pt idx="14">
                  <c:v>117.50276547533011</c:v>
                </c:pt>
                <c:pt idx="15">
                  <c:v>117.43788840822738</c:v>
                </c:pt>
                <c:pt idx="16">
                  <c:v>117.37170497862778</c:v>
                </c:pt>
                <c:pt idx="17">
                  <c:v>117.30417749821684</c:v>
                </c:pt>
                <c:pt idx="18">
                  <c:v>117.26074025346743</c:v>
                </c:pt>
                <c:pt idx="19">
                  <c:v>117.25414895067733</c:v>
                </c:pt>
                <c:pt idx="20">
                  <c:v>117.23816313486333</c:v>
                </c:pt>
                <c:pt idx="21">
                  <c:v>117.23508628040469</c:v>
                </c:pt>
                <c:pt idx="22">
                  <c:v>117.24366851303957</c:v>
                </c:pt>
                <c:pt idx="23">
                  <c:v>117.25862607433206</c:v>
                </c:pt>
                <c:pt idx="24">
                  <c:v>117.2805242601416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D2-4C12-A633-E242E660CF4B}"/>
            </c:ext>
          </c:extLst>
        </c:ser>
        <c:ser>
          <c:idx val="1"/>
          <c:order val="2"/>
          <c:tx>
            <c:v>Non-household consumption</c:v>
          </c:tx>
          <c:spPr>
            <a:solidFill>
              <a:srgbClr val="92D050"/>
            </a:solidFill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summary'!$H$14:$AF$14</c:f>
              <c:numCache>
                <c:formatCode>0.00</c:formatCode>
                <c:ptCount val="25"/>
                <c:pt idx="0">
                  <c:v>30.83577602352652</c:v>
                </c:pt>
                <c:pt idx="1">
                  <c:v>30.97928100208302</c:v>
                </c:pt>
                <c:pt idx="2">
                  <c:v>30.735369988477721</c:v>
                </c:pt>
                <c:pt idx="3">
                  <c:v>31.93690466470192</c:v>
                </c:pt>
                <c:pt idx="4">
                  <c:v>31.710152526433422</c:v>
                </c:pt>
                <c:pt idx="5">
                  <c:v>31.874452537565421</c:v>
                </c:pt>
                <c:pt idx="6">
                  <c:v>31.772092352877323</c:v>
                </c:pt>
                <c:pt idx="7">
                  <c:v>32.148368099479626</c:v>
                </c:pt>
                <c:pt idx="8">
                  <c:v>32.03253034016322</c:v>
                </c:pt>
                <c:pt idx="9">
                  <c:v>32.447184841496721</c:v>
                </c:pt>
                <c:pt idx="10">
                  <c:v>31.995264751731622</c:v>
                </c:pt>
                <c:pt idx="11">
                  <c:v>32.319030330557325</c:v>
                </c:pt>
                <c:pt idx="12">
                  <c:v>32.138080533348827</c:v>
                </c:pt>
                <c:pt idx="13">
                  <c:v>32.801337138824124</c:v>
                </c:pt>
                <c:pt idx="14">
                  <c:v>32.447871895588719</c:v>
                </c:pt>
                <c:pt idx="15">
                  <c:v>32.12606187450632</c:v>
                </c:pt>
                <c:pt idx="16">
                  <c:v>32.666887926532119</c:v>
                </c:pt>
                <c:pt idx="17">
                  <c:v>32.732856985434722</c:v>
                </c:pt>
                <c:pt idx="18">
                  <c:v>32.482168463208424</c:v>
                </c:pt>
                <c:pt idx="19">
                  <c:v>33.125747440983119</c:v>
                </c:pt>
                <c:pt idx="20">
                  <c:v>32.744557780520921</c:v>
                </c:pt>
                <c:pt idx="21">
                  <c:v>33.177510175945322</c:v>
                </c:pt>
                <c:pt idx="22">
                  <c:v>32.482613565078118</c:v>
                </c:pt>
                <c:pt idx="23">
                  <c:v>33.000871869870124</c:v>
                </c:pt>
                <c:pt idx="24">
                  <c:v>33.299909037984818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D2-4C12-A633-E242E660CF4B}"/>
            </c:ext>
          </c:extLst>
        </c:ser>
        <c:ser>
          <c:idx val="2"/>
          <c:order val="3"/>
          <c:tx>
            <c:v>Total leakage</c:v>
          </c:tx>
          <c:spPr>
            <a:solidFill>
              <a:schemeClr val="accent4"/>
            </a:solidFill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summary'!$H$16:$AF$16</c:f>
              <c:numCache>
                <c:formatCode>0.00</c:formatCode>
                <c:ptCount val="25"/>
                <c:pt idx="0">
                  <c:v>28.355962209650752</c:v>
                </c:pt>
                <c:pt idx="1">
                  <c:v>28.355962209650752</c:v>
                </c:pt>
                <c:pt idx="2">
                  <c:v>28.355962209650752</c:v>
                </c:pt>
                <c:pt idx="3">
                  <c:v>28.355962209650752</c:v>
                </c:pt>
                <c:pt idx="4">
                  <c:v>28.355962209650752</c:v>
                </c:pt>
                <c:pt idx="5">
                  <c:v>28.355962209650752</c:v>
                </c:pt>
                <c:pt idx="6">
                  <c:v>28.355962209650752</c:v>
                </c:pt>
                <c:pt idx="7">
                  <c:v>28.355962209650752</c:v>
                </c:pt>
                <c:pt idx="8">
                  <c:v>28.355962209650752</c:v>
                </c:pt>
                <c:pt idx="9">
                  <c:v>28.355962209650752</c:v>
                </c:pt>
                <c:pt idx="10">
                  <c:v>28.355962209650752</c:v>
                </c:pt>
                <c:pt idx="11">
                  <c:v>28.355962209650752</c:v>
                </c:pt>
                <c:pt idx="12">
                  <c:v>28.355962209650752</c:v>
                </c:pt>
                <c:pt idx="13">
                  <c:v>28.355962209650752</c:v>
                </c:pt>
                <c:pt idx="14">
                  <c:v>28.355962209650752</c:v>
                </c:pt>
                <c:pt idx="15">
                  <c:v>28.355962209650752</c:v>
                </c:pt>
                <c:pt idx="16">
                  <c:v>28.355962209650752</c:v>
                </c:pt>
                <c:pt idx="17">
                  <c:v>28.355962209650752</c:v>
                </c:pt>
                <c:pt idx="18">
                  <c:v>28.355962209650752</c:v>
                </c:pt>
                <c:pt idx="19">
                  <c:v>28.355962209650752</c:v>
                </c:pt>
                <c:pt idx="20">
                  <c:v>28.355962209650752</c:v>
                </c:pt>
                <c:pt idx="21">
                  <c:v>28.355962209650752</c:v>
                </c:pt>
                <c:pt idx="22">
                  <c:v>28.355962209650752</c:v>
                </c:pt>
                <c:pt idx="23">
                  <c:v>28.355962209650752</c:v>
                </c:pt>
                <c:pt idx="24">
                  <c:v>28.355962209650752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5D2-4C12-A633-E242E660CF4B}"/>
            </c:ext>
          </c:extLst>
        </c:ser>
        <c:ser>
          <c:idx val="3"/>
          <c:order val="4"/>
          <c:tx>
            <c:v>Other components of demand</c:v>
          </c:tx>
          <c:spPr>
            <a:ln w="25400">
              <a:noFill/>
            </a:ln>
          </c:spPr>
          <c:cat>
            <c:strLit>
              <c:ptCount val="25"/>
              <c:pt idx="0">
                <c:v>2020-21</c:v>
              </c:pt>
              <c:pt idx="1">
                <c:v>2021-22</c:v>
              </c:pt>
              <c:pt idx="2">
                <c:v>2022-23</c:v>
              </c:pt>
              <c:pt idx="3">
                <c:v>2023-24</c:v>
              </c:pt>
              <c:pt idx="4">
                <c:v>2024-25</c:v>
              </c:pt>
              <c:pt idx="5">
                <c:v>2025-26</c:v>
              </c:pt>
              <c:pt idx="6">
                <c:v>2026-27</c:v>
              </c:pt>
              <c:pt idx="7">
                <c:v>2027-28</c:v>
              </c:pt>
              <c:pt idx="8">
                <c:v>2028-29</c:v>
              </c:pt>
              <c:pt idx="9">
                <c:v>2029-2030</c:v>
              </c:pt>
              <c:pt idx="10">
                <c:v>2030-2031</c:v>
              </c:pt>
              <c:pt idx="11">
                <c:v>2031-2032</c:v>
              </c:pt>
              <c:pt idx="12">
                <c:v>2032-33</c:v>
              </c:pt>
              <c:pt idx="13">
                <c:v>2033-34</c:v>
              </c:pt>
              <c:pt idx="14">
                <c:v>2034-35</c:v>
              </c:pt>
              <c:pt idx="15">
                <c:v>2035-36</c:v>
              </c:pt>
              <c:pt idx="16">
                <c:v>2036-37</c:v>
              </c:pt>
              <c:pt idx="17">
                <c:v>2037-38</c:v>
              </c:pt>
              <c:pt idx="18">
                <c:v>2038-39</c:v>
              </c:pt>
              <c:pt idx="19">
                <c:v>2039-40</c:v>
              </c:pt>
              <c:pt idx="20">
                <c:v>2040-41</c:v>
              </c:pt>
              <c:pt idx="21">
                <c:v>2041-42</c:v>
              </c:pt>
              <c:pt idx="22">
                <c:v>2042-43</c:v>
              </c:pt>
              <c:pt idx="23">
                <c:v>2043-44</c:v>
              </c:pt>
              <c:pt idx="24">
                <c:v>2044-45</c:v>
              </c:pt>
            </c:strLit>
          </c:cat>
          <c:val>
            <c:numRef>
              <c:f>'WRZ summary'!$H$18:$AF$18</c:f>
              <c:numCache>
                <c:formatCode>0.00</c:formatCode>
                <c:ptCount val="25"/>
                <c:pt idx="0">
                  <c:v>2.9342763264353131</c:v>
                </c:pt>
                <c:pt idx="1">
                  <c:v>2.9342763264353415</c:v>
                </c:pt>
                <c:pt idx="2">
                  <c:v>2.9342763264353415</c:v>
                </c:pt>
                <c:pt idx="3">
                  <c:v>2.9342763264353131</c:v>
                </c:pt>
                <c:pt idx="4">
                  <c:v>2.9342763264353415</c:v>
                </c:pt>
                <c:pt idx="5">
                  <c:v>2.9342763264353131</c:v>
                </c:pt>
                <c:pt idx="6">
                  <c:v>2.9342763264353131</c:v>
                </c:pt>
                <c:pt idx="7">
                  <c:v>2.9342763264353131</c:v>
                </c:pt>
                <c:pt idx="8">
                  <c:v>2.9342763264353415</c:v>
                </c:pt>
                <c:pt idx="9">
                  <c:v>2.9342763264353131</c:v>
                </c:pt>
                <c:pt idx="10">
                  <c:v>2.9342763264353415</c:v>
                </c:pt>
                <c:pt idx="11">
                  <c:v>2.9342763264353415</c:v>
                </c:pt>
                <c:pt idx="12">
                  <c:v>2.9342763264353131</c:v>
                </c:pt>
                <c:pt idx="13">
                  <c:v>2.9342763264353131</c:v>
                </c:pt>
                <c:pt idx="14">
                  <c:v>2.9342763264353131</c:v>
                </c:pt>
                <c:pt idx="15">
                  <c:v>2.9342763264353131</c:v>
                </c:pt>
                <c:pt idx="16">
                  <c:v>2.9342763264353415</c:v>
                </c:pt>
                <c:pt idx="17">
                  <c:v>2.9342763264353415</c:v>
                </c:pt>
                <c:pt idx="18">
                  <c:v>2.9342763264353131</c:v>
                </c:pt>
                <c:pt idx="19">
                  <c:v>2.9342763264353415</c:v>
                </c:pt>
                <c:pt idx="20">
                  <c:v>2.9342763264353415</c:v>
                </c:pt>
                <c:pt idx="21">
                  <c:v>2.9342763264353131</c:v>
                </c:pt>
                <c:pt idx="22">
                  <c:v>2.9342763264353131</c:v>
                </c:pt>
                <c:pt idx="23">
                  <c:v>2.9342763264353131</c:v>
                </c:pt>
                <c:pt idx="24">
                  <c:v>2.9342763264353131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5D2-4C12-A633-E242E660CF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3429920"/>
        <c:axId val="653428352"/>
      </c:areaChart>
      <c:catAx>
        <c:axId val="653429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34283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53428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400"/>
                  <a:t>Ml/d</a:t>
                </a:r>
              </a:p>
            </c:rich>
          </c:tx>
          <c:layout>
            <c:manualLayout>
              <c:xMode val="edge"/>
              <c:yMode val="edge"/>
              <c:x val="2.0359337875782983E-2"/>
              <c:y val="0.3985852873363205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342992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b"/>
      <c:legendEntry>
        <c:idx val="0"/>
        <c:txPr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16452269470774322"/>
          <c:y val="0.82158446545736608"/>
          <c:w val="0.7156398695723647"/>
          <c:h val="0.164029122700770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0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622" r="0.75000000000000622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88900</xdr:colOff>
      <xdr:row>2</xdr:row>
      <xdr:rowOff>17408</xdr:rowOff>
    </xdr:from>
    <xdr:to>
      <xdr:col>5</xdr:col>
      <xdr:colOff>1397000</xdr:colOff>
      <xdr:row>6</xdr:row>
      <xdr:rowOff>76200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393" t="8223" b="11890"/>
        <a:stretch/>
      </xdr:blipFill>
      <xdr:spPr bwMode="auto">
        <a:xfrm>
          <a:off x="5194300" y="563508"/>
          <a:ext cx="2895600" cy="9604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1269999</xdr:colOff>
      <xdr:row>2</xdr:row>
      <xdr:rowOff>141783</xdr:rowOff>
    </xdr:from>
    <xdr:to>
      <xdr:col>10</xdr:col>
      <xdr:colOff>685800</xdr:colOff>
      <xdr:row>7</xdr:row>
      <xdr:rowOff>635</xdr:rowOff>
    </xdr:to>
    <xdr:pic>
      <xdr:nvPicPr>
        <xdr:cNvPr id="5" name="Picture 4" descr="http://www.monmouthshiregreenweb.co.uk/wordpress/wp-content/uploads/2014/08/NRW-logo.jp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4879"/>
        <a:stretch/>
      </xdr:blipFill>
      <xdr:spPr bwMode="auto">
        <a:xfrm>
          <a:off x="7962899" y="687883"/>
          <a:ext cx="3149601" cy="8519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1316182</xdr:colOff>
      <xdr:row>32</xdr:row>
      <xdr:rowOff>55418</xdr:rowOff>
    </xdr:from>
    <xdr:to>
      <xdr:col>19</xdr:col>
      <xdr:colOff>303414</xdr:colOff>
      <xdr:row>59</xdr:row>
      <xdr:rowOff>63037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1108364</xdr:colOff>
      <xdr:row>67</xdr:row>
      <xdr:rowOff>69273</xdr:rowOff>
    </xdr:from>
    <xdr:to>
      <xdr:col>19</xdr:col>
      <xdr:colOff>95596</xdr:colOff>
      <xdr:row>95</xdr:row>
      <xdr:rowOff>57496</xdr:rowOff>
    </xdr:to>
    <xdr:graphicFrame macro="">
      <xdr:nvGraphicFramePr>
        <xdr:cNvPr id="3" name="Chart 13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543340</xdr:colOff>
      <xdr:row>32</xdr:row>
      <xdr:rowOff>53009</xdr:rowOff>
    </xdr:from>
    <xdr:to>
      <xdr:col>36</xdr:col>
      <xdr:colOff>186554</xdr:colOff>
      <xdr:row>59</xdr:row>
      <xdr:rowOff>60628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0D3466F-ABC0-4F6A-A7A6-9A7F485861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4"/>
  <sheetViews>
    <sheetView tabSelected="1" workbookViewId="0">
      <selection activeCell="O12" sqref="O12"/>
    </sheetView>
  </sheetViews>
  <sheetFormatPr defaultColWidth="8.88671875" defaultRowHeight="15" x14ac:dyDescent="0.2"/>
  <cols>
    <col min="1" max="1" width="2.5546875" customWidth="1"/>
    <col min="2" max="2" width="22.5546875" customWidth="1"/>
    <col min="3" max="3" width="7.77734375" customWidth="1"/>
    <col min="4" max="4" width="26.6640625" customWidth="1"/>
    <col min="5" max="5" width="18.5546875" customWidth="1"/>
    <col min="6" max="6" width="17.77734375" customWidth="1"/>
    <col min="7" max="7" width="2.44140625" customWidth="1"/>
    <col min="8" max="8" width="7.5546875" customWidth="1"/>
    <col min="9" max="9" width="13.33203125" customWidth="1"/>
    <col min="10" max="10" width="2.33203125" customWidth="1"/>
    <col min="13" max="13" width="8.21875" bestFit="1" customWidth="1"/>
    <col min="257" max="257" width="2.5546875" customWidth="1"/>
    <col min="258" max="258" width="22.5546875" customWidth="1"/>
    <col min="259" max="259" width="7.77734375" customWidth="1"/>
    <col min="260" max="260" width="26.6640625" customWidth="1"/>
    <col min="261" max="261" width="18.5546875" customWidth="1"/>
    <col min="262" max="262" width="17.77734375" customWidth="1"/>
    <col min="263" max="263" width="2.44140625" customWidth="1"/>
    <col min="264" max="264" width="7.5546875" customWidth="1"/>
    <col min="265" max="265" width="13.33203125" customWidth="1"/>
    <col min="266" max="266" width="2.33203125" customWidth="1"/>
    <col min="269" max="269" width="8.21875" bestFit="1" customWidth="1"/>
    <col min="513" max="513" width="2.5546875" customWidth="1"/>
    <col min="514" max="514" width="22.5546875" customWidth="1"/>
    <col min="515" max="515" width="7.77734375" customWidth="1"/>
    <col min="516" max="516" width="26.6640625" customWidth="1"/>
    <col min="517" max="517" width="18.5546875" customWidth="1"/>
    <col min="518" max="518" width="17.77734375" customWidth="1"/>
    <col min="519" max="519" width="2.44140625" customWidth="1"/>
    <col min="520" max="520" width="7.5546875" customWidth="1"/>
    <col min="521" max="521" width="13.33203125" customWidth="1"/>
    <col min="522" max="522" width="2.33203125" customWidth="1"/>
    <col min="525" max="525" width="8.21875" bestFit="1" customWidth="1"/>
    <col min="769" max="769" width="2.5546875" customWidth="1"/>
    <col min="770" max="770" width="22.5546875" customWidth="1"/>
    <col min="771" max="771" width="7.77734375" customWidth="1"/>
    <col min="772" max="772" width="26.6640625" customWidth="1"/>
    <col min="773" max="773" width="18.5546875" customWidth="1"/>
    <col min="774" max="774" width="17.77734375" customWidth="1"/>
    <col min="775" max="775" width="2.44140625" customWidth="1"/>
    <col min="776" max="776" width="7.5546875" customWidth="1"/>
    <col min="777" max="777" width="13.33203125" customWidth="1"/>
    <col min="778" max="778" width="2.33203125" customWidth="1"/>
    <col min="781" max="781" width="8.21875" bestFit="1" customWidth="1"/>
    <col min="1025" max="1025" width="2.5546875" customWidth="1"/>
    <col min="1026" max="1026" width="22.5546875" customWidth="1"/>
    <col min="1027" max="1027" width="7.77734375" customWidth="1"/>
    <col min="1028" max="1028" width="26.6640625" customWidth="1"/>
    <col min="1029" max="1029" width="18.5546875" customWidth="1"/>
    <col min="1030" max="1030" width="17.77734375" customWidth="1"/>
    <col min="1031" max="1031" width="2.44140625" customWidth="1"/>
    <col min="1032" max="1032" width="7.5546875" customWidth="1"/>
    <col min="1033" max="1033" width="13.33203125" customWidth="1"/>
    <col min="1034" max="1034" width="2.33203125" customWidth="1"/>
    <col min="1037" max="1037" width="8.21875" bestFit="1" customWidth="1"/>
    <col min="1281" max="1281" width="2.5546875" customWidth="1"/>
    <col min="1282" max="1282" width="22.5546875" customWidth="1"/>
    <col min="1283" max="1283" width="7.77734375" customWidth="1"/>
    <col min="1284" max="1284" width="26.6640625" customWidth="1"/>
    <col min="1285" max="1285" width="18.5546875" customWidth="1"/>
    <col min="1286" max="1286" width="17.77734375" customWidth="1"/>
    <col min="1287" max="1287" width="2.44140625" customWidth="1"/>
    <col min="1288" max="1288" width="7.5546875" customWidth="1"/>
    <col min="1289" max="1289" width="13.33203125" customWidth="1"/>
    <col min="1290" max="1290" width="2.33203125" customWidth="1"/>
    <col min="1293" max="1293" width="8.21875" bestFit="1" customWidth="1"/>
    <col min="1537" max="1537" width="2.5546875" customWidth="1"/>
    <col min="1538" max="1538" width="22.5546875" customWidth="1"/>
    <col min="1539" max="1539" width="7.77734375" customWidth="1"/>
    <col min="1540" max="1540" width="26.6640625" customWidth="1"/>
    <col min="1541" max="1541" width="18.5546875" customWidth="1"/>
    <col min="1542" max="1542" width="17.77734375" customWidth="1"/>
    <col min="1543" max="1543" width="2.44140625" customWidth="1"/>
    <col min="1544" max="1544" width="7.5546875" customWidth="1"/>
    <col min="1545" max="1545" width="13.33203125" customWidth="1"/>
    <col min="1546" max="1546" width="2.33203125" customWidth="1"/>
    <col min="1549" max="1549" width="8.21875" bestFit="1" customWidth="1"/>
    <col min="1793" max="1793" width="2.5546875" customWidth="1"/>
    <col min="1794" max="1794" width="22.5546875" customWidth="1"/>
    <col min="1795" max="1795" width="7.77734375" customWidth="1"/>
    <col min="1796" max="1796" width="26.6640625" customWidth="1"/>
    <col min="1797" max="1797" width="18.5546875" customWidth="1"/>
    <col min="1798" max="1798" width="17.77734375" customWidth="1"/>
    <col min="1799" max="1799" width="2.44140625" customWidth="1"/>
    <col min="1800" max="1800" width="7.5546875" customWidth="1"/>
    <col min="1801" max="1801" width="13.33203125" customWidth="1"/>
    <col min="1802" max="1802" width="2.33203125" customWidth="1"/>
    <col min="1805" max="1805" width="8.21875" bestFit="1" customWidth="1"/>
    <col min="2049" max="2049" width="2.5546875" customWidth="1"/>
    <col min="2050" max="2050" width="22.5546875" customWidth="1"/>
    <col min="2051" max="2051" width="7.77734375" customWidth="1"/>
    <col min="2052" max="2052" width="26.6640625" customWidth="1"/>
    <col min="2053" max="2053" width="18.5546875" customWidth="1"/>
    <col min="2054" max="2054" width="17.77734375" customWidth="1"/>
    <col min="2055" max="2055" width="2.44140625" customWidth="1"/>
    <col min="2056" max="2056" width="7.5546875" customWidth="1"/>
    <col min="2057" max="2057" width="13.33203125" customWidth="1"/>
    <col min="2058" max="2058" width="2.33203125" customWidth="1"/>
    <col min="2061" max="2061" width="8.21875" bestFit="1" customWidth="1"/>
    <col min="2305" max="2305" width="2.5546875" customWidth="1"/>
    <col min="2306" max="2306" width="22.5546875" customWidth="1"/>
    <col min="2307" max="2307" width="7.77734375" customWidth="1"/>
    <col min="2308" max="2308" width="26.6640625" customWidth="1"/>
    <col min="2309" max="2309" width="18.5546875" customWidth="1"/>
    <col min="2310" max="2310" width="17.77734375" customWidth="1"/>
    <col min="2311" max="2311" width="2.44140625" customWidth="1"/>
    <col min="2312" max="2312" width="7.5546875" customWidth="1"/>
    <col min="2313" max="2313" width="13.33203125" customWidth="1"/>
    <col min="2314" max="2314" width="2.33203125" customWidth="1"/>
    <col min="2317" max="2317" width="8.21875" bestFit="1" customWidth="1"/>
    <col min="2561" max="2561" width="2.5546875" customWidth="1"/>
    <col min="2562" max="2562" width="22.5546875" customWidth="1"/>
    <col min="2563" max="2563" width="7.77734375" customWidth="1"/>
    <col min="2564" max="2564" width="26.6640625" customWidth="1"/>
    <col min="2565" max="2565" width="18.5546875" customWidth="1"/>
    <col min="2566" max="2566" width="17.77734375" customWidth="1"/>
    <col min="2567" max="2567" width="2.44140625" customWidth="1"/>
    <col min="2568" max="2568" width="7.5546875" customWidth="1"/>
    <col min="2569" max="2569" width="13.33203125" customWidth="1"/>
    <col min="2570" max="2570" width="2.33203125" customWidth="1"/>
    <col min="2573" max="2573" width="8.21875" bestFit="1" customWidth="1"/>
    <col min="2817" max="2817" width="2.5546875" customWidth="1"/>
    <col min="2818" max="2818" width="22.5546875" customWidth="1"/>
    <col min="2819" max="2819" width="7.77734375" customWidth="1"/>
    <col min="2820" max="2820" width="26.6640625" customWidth="1"/>
    <col min="2821" max="2821" width="18.5546875" customWidth="1"/>
    <col min="2822" max="2822" width="17.77734375" customWidth="1"/>
    <col min="2823" max="2823" width="2.44140625" customWidth="1"/>
    <col min="2824" max="2824" width="7.5546875" customWidth="1"/>
    <col min="2825" max="2825" width="13.33203125" customWidth="1"/>
    <col min="2826" max="2826" width="2.33203125" customWidth="1"/>
    <col min="2829" max="2829" width="8.21875" bestFit="1" customWidth="1"/>
    <col min="3073" max="3073" width="2.5546875" customWidth="1"/>
    <col min="3074" max="3074" width="22.5546875" customWidth="1"/>
    <col min="3075" max="3075" width="7.77734375" customWidth="1"/>
    <col min="3076" max="3076" width="26.6640625" customWidth="1"/>
    <col min="3077" max="3077" width="18.5546875" customWidth="1"/>
    <col min="3078" max="3078" width="17.77734375" customWidth="1"/>
    <col min="3079" max="3079" width="2.44140625" customWidth="1"/>
    <col min="3080" max="3080" width="7.5546875" customWidth="1"/>
    <col min="3081" max="3081" width="13.33203125" customWidth="1"/>
    <col min="3082" max="3082" width="2.33203125" customWidth="1"/>
    <col min="3085" max="3085" width="8.21875" bestFit="1" customWidth="1"/>
    <col min="3329" max="3329" width="2.5546875" customWidth="1"/>
    <col min="3330" max="3330" width="22.5546875" customWidth="1"/>
    <col min="3331" max="3331" width="7.77734375" customWidth="1"/>
    <col min="3332" max="3332" width="26.6640625" customWidth="1"/>
    <col min="3333" max="3333" width="18.5546875" customWidth="1"/>
    <col min="3334" max="3334" width="17.77734375" customWidth="1"/>
    <col min="3335" max="3335" width="2.44140625" customWidth="1"/>
    <col min="3336" max="3336" width="7.5546875" customWidth="1"/>
    <col min="3337" max="3337" width="13.33203125" customWidth="1"/>
    <col min="3338" max="3338" width="2.33203125" customWidth="1"/>
    <col min="3341" max="3341" width="8.21875" bestFit="1" customWidth="1"/>
    <col min="3585" max="3585" width="2.5546875" customWidth="1"/>
    <col min="3586" max="3586" width="22.5546875" customWidth="1"/>
    <col min="3587" max="3587" width="7.77734375" customWidth="1"/>
    <col min="3588" max="3588" width="26.6640625" customWidth="1"/>
    <col min="3589" max="3589" width="18.5546875" customWidth="1"/>
    <col min="3590" max="3590" width="17.77734375" customWidth="1"/>
    <col min="3591" max="3591" width="2.44140625" customWidth="1"/>
    <col min="3592" max="3592" width="7.5546875" customWidth="1"/>
    <col min="3593" max="3593" width="13.33203125" customWidth="1"/>
    <col min="3594" max="3594" width="2.33203125" customWidth="1"/>
    <col min="3597" max="3597" width="8.21875" bestFit="1" customWidth="1"/>
    <col min="3841" max="3841" width="2.5546875" customWidth="1"/>
    <col min="3842" max="3842" width="22.5546875" customWidth="1"/>
    <col min="3843" max="3843" width="7.77734375" customWidth="1"/>
    <col min="3844" max="3844" width="26.6640625" customWidth="1"/>
    <col min="3845" max="3845" width="18.5546875" customWidth="1"/>
    <col min="3846" max="3846" width="17.77734375" customWidth="1"/>
    <col min="3847" max="3847" width="2.44140625" customWidth="1"/>
    <col min="3848" max="3848" width="7.5546875" customWidth="1"/>
    <col min="3849" max="3849" width="13.33203125" customWidth="1"/>
    <col min="3850" max="3850" width="2.33203125" customWidth="1"/>
    <col min="3853" max="3853" width="8.21875" bestFit="1" customWidth="1"/>
    <col min="4097" max="4097" width="2.5546875" customWidth="1"/>
    <col min="4098" max="4098" width="22.5546875" customWidth="1"/>
    <col min="4099" max="4099" width="7.77734375" customWidth="1"/>
    <col min="4100" max="4100" width="26.6640625" customWidth="1"/>
    <col min="4101" max="4101" width="18.5546875" customWidth="1"/>
    <col min="4102" max="4102" width="17.77734375" customWidth="1"/>
    <col min="4103" max="4103" width="2.44140625" customWidth="1"/>
    <col min="4104" max="4104" width="7.5546875" customWidth="1"/>
    <col min="4105" max="4105" width="13.33203125" customWidth="1"/>
    <col min="4106" max="4106" width="2.33203125" customWidth="1"/>
    <col min="4109" max="4109" width="8.21875" bestFit="1" customWidth="1"/>
    <col min="4353" max="4353" width="2.5546875" customWidth="1"/>
    <col min="4354" max="4354" width="22.5546875" customWidth="1"/>
    <col min="4355" max="4355" width="7.77734375" customWidth="1"/>
    <col min="4356" max="4356" width="26.6640625" customWidth="1"/>
    <col min="4357" max="4357" width="18.5546875" customWidth="1"/>
    <col min="4358" max="4358" width="17.77734375" customWidth="1"/>
    <col min="4359" max="4359" width="2.44140625" customWidth="1"/>
    <col min="4360" max="4360" width="7.5546875" customWidth="1"/>
    <col min="4361" max="4361" width="13.33203125" customWidth="1"/>
    <col min="4362" max="4362" width="2.33203125" customWidth="1"/>
    <col min="4365" max="4365" width="8.21875" bestFit="1" customWidth="1"/>
    <col min="4609" max="4609" width="2.5546875" customWidth="1"/>
    <col min="4610" max="4610" width="22.5546875" customWidth="1"/>
    <col min="4611" max="4611" width="7.77734375" customWidth="1"/>
    <col min="4612" max="4612" width="26.6640625" customWidth="1"/>
    <col min="4613" max="4613" width="18.5546875" customWidth="1"/>
    <col min="4614" max="4614" width="17.77734375" customWidth="1"/>
    <col min="4615" max="4615" width="2.44140625" customWidth="1"/>
    <col min="4616" max="4616" width="7.5546875" customWidth="1"/>
    <col min="4617" max="4617" width="13.33203125" customWidth="1"/>
    <col min="4618" max="4618" width="2.33203125" customWidth="1"/>
    <col min="4621" max="4621" width="8.21875" bestFit="1" customWidth="1"/>
    <col min="4865" max="4865" width="2.5546875" customWidth="1"/>
    <col min="4866" max="4866" width="22.5546875" customWidth="1"/>
    <col min="4867" max="4867" width="7.77734375" customWidth="1"/>
    <col min="4868" max="4868" width="26.6640625" customWidth="1"/>
    <col min="4869" max="4869" width="18.5546875" customWidth="1"/>
    <col min="4870" max="4870" width="17.77734375" customWidth="1"/>
    <col min="4871" max="4871" width="2.44140625" customWidth="1"/>
    <col min="4872" max="4872" width="7.5546875" customWidth="1"/>
    <col min="4873" max="4873" width="13.33203125" customWidth="1"/>
    <col min="4874" max="4874" width="2.33203125" customWidth="1"/>
    <col min="4877" max="4877" width="8.21875" bestFit="1" customWidth="1"/>
    <col min="5121" max="5121" width="2.5546875" customWidth="1"/>
    <col min="5122" max="5122" width="22.5546875" customWidth="1"/>
    <col min="5123" max="5123" width="7.77734375" customWidth="1"/>
    <col min="5124" max="5124" width="26.6640625" customWidth="1"/>
    <col min="5125" max="5125" width="18.5546875" customWidth="1"/>
    <col min="5126" max="5126" width="17.77734375" customWidth="1"/>
    <col min="5127" max="5127" width="2.44140625" customWidth="1"/>
    <col min="5128" max="5128" width="7.5546875" customWidth="1"/>
    <col min="5129" max="5129" width="13.33203125" customWidth="1"/>
    <col min="5130" max="5130" width="2.33203125" customWidth="1"/>
    <col min="5133" max="5133" width="8.21875" bestFit="1" customWidth="1"/>
    <col min="5377" max="5377" width="2.5546875" customWidth="1"/>
    <col min="5378" max="5378" width="22.5546875" customWidth="1"/>
    <col min="5379" max="5379" width="7.77734375" customWidth="1"/>
    <col min="5380" max="5380" width="26.6640625" customWidth="1"/>
    <col min="5381" max="5381" width="18.5546875" customWidth="1"/>
    <col min="5382" max="5382" width="17.77734375" customWidth="1"/>
    <col min="5383" max="5383" width="2.44140625" customWidth="1"/>
    <col min="5384" max="5384" width="7.5546875" customWidth="1"/>
    <col min="5385" max="5385" width="13.33203125" customWidth="1"/>
    <col min="5386" max="5386" width="2.33203125" customWidth="1"/>
    <col min="5389" max="5389" width="8.21875" bestFit="1" customWidth="1"/>
    <col min="5633" max="5633" width="2.5546875" customWidth="1"/>
    <col min="5634" max="5634" width="22.5546875" customWidth="1"/>
    <col min="5635" max="5635" width="7.77734375" customWidth="1"/>
    <col min="5636" max="5636" width="26.6640625" customWidth="1"/>
    <col min="5637" max="5637" width="18.5546875" customWidth="1"/>
    <col min="5638" max="5638" width="17.77734375" customWidth="1"/>
    <col min="5639" max="5639" width="2.44140625" customWidth="1"/>
    <col min="5640" max="5640" width="7.5546875" customWidth="1"/>
    <col min="5641" max="5641" width="13.33203125" customWidth="1"/>
    <col min="5642" max="5642" width="2.33203125" customWidth="1"/>
    <col min="5645" max="5645" width="8.21875" bestFit="1" customWidth="1"/>
    <col min="5889" max="5889" width="2.5546875" customWidth="1"/>
    <col min="5890" max="5890" width="22.5546875" customWidth="1"/>
    <col min="5891" max="5891" width="7.77734375" customWidth="1"/>
    <col min="5892" max="5892" width="26.6640625" customWidth="1"/>
    <col min="5893" max="5893" width="18.5546875" customWidth="1"/>
    <col min="5894" max="5894" width="17.77734375" customWidth="1"/>
    <col min="5895" max="5895" width="2.44140625" customWidth="1"/>
    <col min="5896" max="5896" width="7.5546875" customWidth="1"/>
    <col min="5897" max="5897" width="13.33203125" customWidth="1"/>
    <col min="5898" max="5898" width="2.33203125" customWidth="1"/>
    <col min="5901" max="5901" width="8.21875" bestFit="1" customWidth="1"/>
    <col min="6145" max="6145" width="2.5546875" customWidth="1"/>
    <col min="6146" max="6146" width="22.5546875" customWidth="1"/>
    <col min="6147" max="6147" width="7.77734375" customWidth="1"/>
    <col min="6148" max="6148" width="26.6640625" customWidth="1"/>
    <col min="6149" max="6149" width="18.5546875" customWidth="1"/>
    <col min="6150" max="6150" width="17.77734375" customWidth="1"/>
    <col min="6151" max="6151" width="2.44140625" customWidth="1"/>
    <col min="6152" max="6152" width="7.5546875" customWidth="1"/>
    <col min="6153" max="6153" width="13.33203125" customWidth="1"/>
    <col min="6154" max="6154" width="2.33203125" customWidth="1"/>
    <col min="6157" max="6157" width="8.21875" bestFit="1" customWidth="1"/>
    <col min="6401" max="6401" width="2.5546875" customWidth="1"/>
    <col min="6402" max="6402" width="22.5546875" customWidth="1"/>
    <col min="6403" max="6403" width="7.77734375" customWidth="1"/>
    <col min="6404" max="6404" width="26.6640625" customWidth="1"/>
    <col min="6405" max="6405" width="18.5546875" customWidth="1"/>
    <col min="6406" max="6406" width="17.77734375" customWidth="1"/>
    <col min="6407" max="6407" width="2.44140625" customWidth="1"/>
    <col min="6408" max="6408" width="7.5546875" customWidth="1"/>
    <col min="6409" max="6409" width="13.33203125" customWidth="1"/>
    <col min="6410" max="6410" width="2.33203125" customWidth="1"/>
    <col min="6413" max="6413" width="8.21875" bestFit="1" customWidth="1"/>
    <col min="6657" max="6657" width="2.5546875" customWidth="1"/>
    <col min="6658" max="6658" width="22.5546875" customWidth="1"/>
    <col min="6659" max="6659" width="7.77734375" customWidth="1"/>
    <col min="6660" max="6660" width="26.6640625" customWidth="1"/>
    <col min="6661" max="6661" width="18.5546875" customWidth="1"/>
    <col min="6662" max="6662" width="17.77734375" customWidth="1"/>
    <col min="6663" max="6663" width="2.44140625" customWidth="1"/>
    <col min="6664" max="6664" width="7.5546875" customWidth="1"/>
    <col min="6665" max="6665" width="13.33203125" customWidth="1"/>
    <col min="6666" max="6666" width="2.33203125" customWidth="1"/>
    <col min="6669" max="6669" width="8.21875" bestFit="1" customWidth="1"/>
    <col min="6913" max="6913" width="2.5546875" customWidth="1"/>
    <col min="6914" max="6914" width="22.5546875" customWidth="1"/>
    <col min="6915" max="6915" width="7.77734375" customWidth="1"/>
    <col min="6916" max="6916" width="26.6640625" customWidth="1"/>
    <col min="6917" max="6917" width="18.5546875" customWidth="1"/>
    <col min="6918" max="6918" width="17.77734375" customWidth="1"/>
    <col min="6919" max="6919" width="2.44140625" customWidth="1"/>
    <col min="6920" max="6920" width="7.5546875" customWidth="1"/>
    <col min="6921" max="6921" width="13.33203125" customWidth="1"/>
    <col min="6922" max="6922" width="2.33203125" customWidth="1"/>
    <col min="6925" max="6925" width="8.21875" bestFit="1" customWidth="1"/>
    <col min="7169" max="7169" width="2.5546875" customWidth="1"/>
    <col min="7170" max="7170" width="22.5546875" customWidth="1"/>
    <col min="7171" max="7171" width="7.77734375" customWidth="1"/>
    <col min="7172" max="7172" width="26.6640625" customWidth="1"/>
    <col min="7173" max="7173" width="18.5546875" customWidth="1"/>
    <col min="7174" max="7174" width="17.77734375" customWidth="1"/>
    <col min="7175" max="7175" width="2.44140625" customWidth="1"/>
    <col min="7176" max="7176" width="7.5546875" customWidth="1"/>
    <col min="7177" max="7177" width="13.33203125" customWidth="1"/>
    <col min="7178" max="7178" width="2.33203125" customWidth="1"/>
    <col min="7181" max="7181" width="8.21875" bestFit="1" customWidth="1"/>
    <col min="7425" max="7425" width="2.5546875" customWidth="1"/>
    <col min="7426" max="7426" width="22.5546875" customWidth="1"/>
    <col min="7427" max="7427" width="7.77734375" customWidth="1"/>
    <col min="7428" max="7428" width="26.6640625" customWidth="1"/>
    <col min="7429" max="7429" width="18.5546875" customWidth="1"/>
    <col min="7430" max="7430" width="17.77734375" customWidth="1"/>
    <col min="7431" max="7431" width="2.44140625" customWidth="1"/>
    <col min="7432" max="7432" width="7.5546875" customWidth="1"/>
    <col min="7433" max="7433" width="13.33203125" customWidth="1"/>
    <col min="7434" max="7434" width="2.33203125" customWidth="1"/>
    <col min="7437" max="7437" width="8.21875" bestFit="1" customWidth="1"/>
    <col min="7681" max="7681" width="2.5546875" customWidth="1"/>
    <col min="7682" max="7682" width="22.5546875" customWidth="1"/>
    <col min="7683" max="7683" width="7.77734375" customWidth="1"/>
    <col min="7684" max="7684" width="26.6640625" customWidth="1"/>
    <col min="7685" max="7685" width="18.5546875" customWidth="1"/>
    <col min="7686" max="7686" width="17.77734375" customWidth="1"/>
    <col min="7687" max="7687" width="2.44140625" customWidth="1"/>
    <col min="7688" max="7688" width="7.5546875" customWidth="1"/>
    <col min="7689" max="7689" width="13.33203125" customWidth="1"/>
    <col min="7690" max="7690" width="2.33203125" customWidth="1"/>
    <col min="7693" max="7693" width="8.21875" bestFit="1" customWidth="1"/>
    <col min="7937" max="7937" width="2.5546875" customWidth="1"/>
    <col min="7938" max="7938" width="22.5546875" customWidth="1"/>
    <col min="7939" max="7939" width="7.77734375" customWidth="1"/>
    <col min="7940" max="7940" width="26.6640625" customWidth="1"/>
    <col min="7941" max="7941" width="18.5546875" customWidth="1"/>
    <col min="7942" max="7942" width="17.77734375" customWidth="1"/>
    <col min="7943" max="7943" width="2.44140625" customWidth="1"/>
    <col min="7944" max="7944" width="7.5546875" customWidth="1"/>
    <col min="7945" max="7945" width="13.33203125" customWidth="1"/>
    <col min="7946" max="7946" width="2.33203125" customWidth="1"/>
    <col min="7949" max="7949" width="8.21875" bestFit="1" customWidth="1"/>
    <col min="8193" max="8193" width="2.5546875" customWidth="1"/>
    <col min="8194" max="8194" width="22.5546875" customWidth="1"/>
    <col min="8195" max="8195" width="7.77734375" customWidth="1"/>
    <col min="8196" max="8196" width="26.6640625" customWidth="1"/>
    <col min="8197" max="8197" width="18.5546875" customWidth="1"/>
    <col min="8198" max="8198" width="17.77734375" customWidth="1"/>
    <col min="8199" max="8199" width="2.44140625" customWidth="1"/>
    <col min="8200" max="8200" width="7.5546875" customWidth="1"/>
    <col min="8201" max="8201" width="13.33203125" customWidth="1"/>
    <col min="8202" max="8202" width="2.33203125" customWidth="1"/>
    <col min="8205" max="8205" width="8.21875" bestFit="1" customWidth="1"/>
    <col min="8449" max="8449" width="2.5546875" customWidth="1"/>
    <col min="8450" max="8450" width="22.5546875" customWidth="1"/>
    <col min="8451" max="8451" width="7.77734375" customWidth="1"/>
    <col min="8452" max="8452" width="26.6640625" customWidth="1"/>
    <col min="8453" max="8453" width="18.5546875" customWidth="1"/>
    <col min="8454" max="8454" width="17.77734375" customWidth="1"/>
    <col min="8455" max="8455" width="2.44140625" customWidth="1"/>
    <col min="8456" max="8456" width="7.5546875" customWidth="1"/>
    <col min="8457" max="8457" width="13.33203125" customWidth="1"/>
    <col min="8458" max="8458" width="2.33203125" customWidth="1"/>
    <col min="8461" max="8461" width="8.21875" bestFit="1" customWidth="1"/>
    <col min="8705" max="8705" width="2.5546875" customWidth="1"/>
    <col min="8706" max="8706" width="22.5546875" customWidth="1"/>
    <col min="8707" max="8707" width="7.77734375" customWidth="1"/>
    <col min="8708" max="8708" width="26.6640625" customWidth="1"/>
    <col min="8709" max="8709" width="18.5546875" customWidth="1"/>
    <col min="8710" max="8710" width="17.77734375" customWidth="1"/>
    <col min="8711" max="8711" width="2.44140625" customWidth="1"/>
    <col min="8712" max="8712" width="7.5546875" customWidth="1"/>
    <col min="8713" max="8713" width="13.33203125" customWidth="1"/>
    <col min="8714" max="8714" width="2.33203125" customWidth="1"/>
    <col min="8717" max="8717" width="8.21875" bestFit="1" customWidth="1"/>
    <col min="8961" max="8961" width="2.5546875" customWidth="1"/>
    <col min="8962" max="8962" width="22.5546875" customWidth="1"/>
    <col min="8963" max="8963" width="7.77734375" customWidth="1"/>
    <col min="8964" max="8964" width="26.6640625" customWidth="1"/>
    <col min="8965" max="8965" width="18.5546875" customWidth="1"/>
    <col min="8966" max="8966" width="17.77734375" customWidth="1"/>
    <col min="8967" max="8967" width="2.44140625" customWidth="1"/>
    <col min="8968" max="8968" width="7.5546875" customWidth="1"/>
    <col min="8969" max="8969" width="13.33203125" customWidth="1"/>
    <col min="8970" max="8970" width="2.33203125" customWidth="1"/>
    <col min="8973" max="8973" width="8.21875" bestFit="1" customWidth="1"/>
    <col min="9217" max="9217" width="2.5546875" customWidth="1"/>
    <col min="9218" max="9218" width="22.5546875" customWidth="1"/>
    <col min="9219" max="9219" width="7.77734375" customWidth="1"/>
    <col min="9220" max="9220" width="26.6640625" customWidth="1"/>
    <col min="9221" max="9221" width="18.5546875" customWidth="1"/>
    <col min="9222" max="9222" width="17.77734375" customWidth="1"/>
    <col min="9223" max="9223" width="2.44140625" customWidth="1"/>
    <col min="9224" max="9224" width="7.5546875" customWidth="1"/>
    <col min="9225" max="9225" width="13.33203125" customWidth="1"/>
    <col min="9226" max="9226" width="2.33203125" customWidth="1"/>
    <col min="9229" max="9229" width="8.21875" bestFit="1" customWidth="1"/>
    <col min="9473" max="9473" width="2.5546875" customWidth="1"/>
    <col min="9474" max="9474" width="22.5546875" customWidth="1"/>
    <col min="9475" max="9475" width="7.77734375" customWidth="1"/>
    <col min="9476" max="9476" width="26.6640625" customWidth="1"/>
    <col min="9477" max="9477" width="18.5546875" customWidth="1"/>
    <col min="9478" max="9478" width="17.77734375" customWidth="1"/>
    <col min="9479" max="9479" width="2.44140625" customWidth="1"/>
    <col min="9480" max="9480" width="7.5546875" customWidth="1"/>
    <col min="9481" max="9481" width="13.33203125" customWidth="1"/>
    <col min="9482" max="9482" width="2.33203125" customWidth="1"/>
    <col min="9485" max="9485" width="8.21875" bestFit="1" customWidth="1"/>
    <col min="9729" max="9729" width="2.5546875" customWidth="1"/>
    <col min="9730" max="9730" width="22.5546875" customWidth="1"/>
    <col min="9731" max="9731" width="7.77734375" customWidth="1"/>
    <col min="9732" max="9732" width="26.6640625" customWidth="1"/>
    <col min="9733" max="9733" width="18.5546875" customWidth="1"/>
    <col min="9734" max="9734" width="17.77734375" customWidth="1"/>
    <col min="9735" max="9735" width="2.44140625" customWidth="1"/>
    <col min="9736" max="9736" width="7.5546875" customWidth="1"/>
    <col min="9737" max="9737" width="13.33203125" customWidth="1"/>
    <col min="9738" max="9738" width="2.33203125" customWidth="1"/>
    <col min="9741" max="9741" width="8.21875" bestFit="1" customWidth="1"/>
    <col min="9985" max="9985" width="2.5546875" customWidth="1"/>
    <col min="9986" max="9986" width="22.5546875" customWidth="1"/>
    <col min="9987" max="9987" width="7.77734375" customWidth="1"/>
    <col min="9988" max="9988" width="26.6640625" customWidth="1"/>
    <col min="9989" max="9989" width="18.5546875" customWidth="1"/>
    <col min="9990" max="9990" width="17.77734375" customWidth="1"/>
    <col min="9991" max="9991" width="2.44140625" customWidth="1"/>
    <col min="9992" max="9992" width="7.5546875" customWidth="1"/>
    <col min="9993" max="9993" width="13.33203125" customWidth="1"/>
    <col min="9994" max="9994" width="2.33203125" customWidth="1"/>
    <col min="9997" max="9997" width="8.21875" bestFit="1" customWidth="1"/>
    <col min="10241" max="10241" width="2.5546875" customWidth="1"/>
    <col min="10242" max="10242" width="22.5546875" customWidth="1"/>
    <col min="10243" max="10243" width="7.77734375" customWidth="1"/>
    <col min="10244" max="10244" width="26.6640625" customWidth="1"/>
    <col min="10245" max="10245" width="18.5546875" customWidth="1"/>
    <col min="10246" max="10246" width="17.77734375" customWidth="1"/>
    <col min="10247" max="10247" width="2.44140625" customWidth="1"/>
    <col min="10248" max="10248" width="7.5546875" customWidth="1"/>
    <col min="10249" max="10249" width="13.33203125" customWidth="1"/>
    <col min="10250" max="10250" width="2.33203125" customWidth="1"/>
    <col min="10253" max="10253" width="8.21875" bestFit="1" customWidth="1"/>
    <col min="10497" max="10497" width="2.5546875" customWidth="1"/>
    <col min="10498" max="10498" width="22.5546875" customWidth="1"/>
    <col min="10499" max="10499" width="7.77734375" customWidth="1"/>
    <col min="10500" max="10500" width="26.6640625" customWidth="1"/>
    <col min="10501" max="10501" width="18.5546875" customWidth="1"/>
    <col min="10502" max="10502" width="17.77734375" customWidth="1"/>
    <col min="10503" max="10503" width="2.44140625" customWidth="1"/>
    <col min="10504" max="10504" width="7.5546875" customWidth="1"/>
    <col min="10505" max="10505" width="13.33203125" customWidth="1"/>
    <col min="10506" max="10506" width="2.33203125" customWidth="1"/>
    <col min="10509" max="10509" width="8.21875" bestFit="1" customWidth="1"/>
    <col min="10753" max="10753" width="2.5546875" customWidth="1"/>
    <col min="10754" max="10754" width="22.5546875" customWidth="1"/>
    <col min="10755" max="10755" width="7.77734375" customWidth="1"/>
    <col min="10756" max="10756" width="26.6640625" customWidth="1"/>
    <col min="10757" max="10757" width="18.5546875" customWidth="1"/>
    <col min="10758" max="10758" width="17.77734375" customWidth="1"/>
    <col min="10759" max="10759" width="2.44140625" customWidth="1"/>
    <col min="10760" max="10760" width="7.5546875" customWidth="1"/>
    <col min="10761" max="10761" width="13.33203125" customWidth="1"/>
    <col min="10762" max="10762" width="2.33203125" customWidth="1"/>
    <col min="10765" max="10765" width="8.21875" bestFit="1" customWidth="1"/>
    <col min="11009" max="11009" width="2.5546875" customWidth="1"/>
    <col min="11010" max="11010" width="22.5546875" customWidth="1"/>
    <col min="11011" max="11011" width="7.77734375" customWidth="1"/>
    <col min="11012" max="11012" width="26.6640625" customWidth="1"/>
    <col min="11013" max="11013" width="18.5546875" customWidth="1"/>
    <col min="11014" max="11014" width="17.77734375" customWidth="1"/>
    <col min="11015" max="11015" width="2.44140625" customWidth="1"/>
    <col min="11016" max="11016" width="7.5546875" customWidth="1"/>
    <col min="11017" max="11017" width="13.33203125" customWidth="1"/>
    <col min="11018" max="11018" width="2.33203125" customWidth="1"/>
    <col min="11021" max="11021" width="8.21875" bestFit="1" customWidth="1"/>
    <col min="11265" max="11265" width="2.5546875" customWidth="1"/>
    <col min="11266" max="11266" width="22.5546875" customWidth="1"/>
    <col min="11267" max="11267" width="7.77734375" customWidth="1"/>
    <col min="11268" max="11268" width="26.6640625" customWidth="1"/>
    <col min="11269" max="11269" width="18.5546875" customWidth="1"/>
    <col min="11270" max="11270" width="17.77734375" customWidth="1"/>
    <col min="11271" max="11271" width="2.44140625" customWidth="1"/>
    <col min="11272" max="11272" width="7.5546875" customWidth="1"/>
    <col min="11273" max="11273" width="13.33203125" customWidth="1"/>
    <col min="11274" max="11274" width="2.33203125" customWidth="1"/>
    <col min="11277" max="11277" width="8.21875" bestFit="1" customWidth="1"/>
    <col min="11521" max="11521" width="2.5546875" customWidth="1"/>
    <col min="11522" max="11522" width="22.5546875" customWidth="1"/>
    <col min="11523" max="11523" width="7.77734375" customWidth="1"/>
    <col min="11524" max="11524" width="26.6640625" customWidth="1"/>
    <col min="11525" max="11525" width="18.5546875" customWidth="1"/>
    <col min="11526" max="11526" width="17.77734375" customWidth="1"/>
    <col min="11527" max="11527" width="2.44140625" customWidth="1"/>
    <col min="11528" max="11528" width="7.5546875" customWidth="1"/>
    <col min="11529" max="11529" width="13.33203125" customWidth="1"/>
    <col min="11530" max="11530" width="2.33203125" customWidth="1"/>
    <col min="11533" max="11533" width="8.21875" bestFit="1" customWidth="1"/>
    <col min="11777" max="11777" width="2.5546875" customWidth="1"/>
    <col min="11778" max="11778" width="22.5546875" customWidth="1"/>
    <col min="11779" max="11779" width="7.77734375" customWidth="1"/>
    <col min="11780" max="11780" width="26.6640625" customWidth="1"/>
    <col min="11781" max="11781" width="18.5546875" customWidth="1"/>
    <col min="11782" max="11782" width="17.77734375" customWidth="1"/>
    <col min="11783" max="11783" width="2.44140625" customWidth="1"/>
    <col min="11784" max="11784" width="7.5546875" customWidth="1"/>
    <col min="11785" max="11785" width="13.33203125" customWidth="1"/>
    <col min="11786" max="11786" width="2.33203125" customWidth="1"/>
    <col min="11789" max="11789" width="8.21875" bestFit="1" customWidth="1"/>
    <col min="12033" max="12033" width="2.5546875" customWidth="1"/>
    <col min="12034" max="12034" width="22.5546875" customWidth="1"/>
    <col min="12035" max="12035" width="7.77734375" customWidth="1"/>
    <col min="12036" max="12036" width="26.6640625" customWidth="1"/>
    <col min="12037" max="12037" width="18.5546875" customWidth="1"/>
    <col min="12038" max="12038" width="17.77734375" customWidth="1"/>
    <col min="12039" max="12039" width="2.44140625" customWidth="1"/>
    <col min="12040" max="12040" width="7.5546875" customWidth="1"/>
    <col min="12041" max="12041" width="13.33203125" customWidth="1"/>
    <col min="12042" max="12042" width="2.33203125" customWidth="1"/>
    <col min="12045" max="12045" width="8.21875" bestFit="1" customWidth="1"/>
    <col min="12289" max="12289" width="2.5546875" customWidth="1"/>
    <col min="12290" max="12290" width="22.5546875" customWidth="1"/>
    <col min="12291" max="12291" width="7.77734375" customWidth="1"/>
    <col min="12292" max="12292" width="26.6640625" customWidth="1"/>
    <col min="12293" max="12293" width="18.5546875" customWidth="1"/>
    <col min="12294" max="12294" width="17.77734375" customWidth="1"/>
    <col min="12295" max="12295" width="2.44140625" customWidth="1"/>
    <col min="12296" max="12296" width="7.5546875" customWidth="1"/>
    <col min="12297" max="12297" width="13.33203125" customWidth="1"/>
    <col min="12298" max="12298" width="2.33203125" customWidth="1"/>
    <col min="12301" max="12301" width="8.21875" bestFit="1" customWidth="1"/>
    <col min="12545" max="12545" width="2.5546875" customWidth="1"/>
    <col min="12546" max="12546" width="22.5546875" customWidth="1"/>
    <col min="12547" max="12547" width="7.77734375" customWidth="1"/>
    <col min="12548" max="12548" width="26.6640625" customWidth="1"/>
    <col min="12549" max="12549" width="18.5546875" customWidth="1"/>
    <col min="12550" max="12550" width="17.77734375" customWidth="1"/>
    <col min="12551" max="12551" width="2.44140625" customWidth="1"/>
    <col min="12552" max="12552" width="7.5546875" customWidth="1"/>
    <col min="12553" max="12553" width="13.33203125" customWidth="1"/>
    <col min="12554" max="12554" width="2.33203125" customWidth="1"/>
    <col min="12557" max="12557" width="8.21875" bestFit="1" customWidth="1"/>
    <col min="12801" max="12801" width="2.5546875" customWidth="1"/>
    <col min="12802" max="12802" width="22.5546875" customWidth="1"/>
    <col min="12803" max="12803" width="7.77734375" customWidth="1"/>
    <col min="12804" max="12804" width="26.6640625" customWidth="1"/>
    <col min="12805" max="12805" width="18.5546875" customWidth="1"/>
    <col min="12806" max="12806" width="17.77734375" customWidth="1"/>
    <col min="12807" max="12807" width="2.44140625" customWidth="1"/>
    <col min="12808" max="12808" width="7.5546875" customWidth="1"/>
    <col min="12809" max="12809" width="13.33203125" customWidth="1"/>
    <col min="12810" max="12810" width="2.33203125" customWidth="1"/>
    <col min="12813" max="12813" width="8.21875" bestFit="1" customWidth="1"/>
    <col min="13057" max="13057" width="2.5546875" customWidth="1"/>
    <col min="13058" max="13058" width="22.5546875" customWidth="1"/>
    <col min="13059" max="13059" width="7.77734375" customWidth="1"/>
    <col min="13060" max="13060" width="26.6640625" customWidth="1"/>
    <col min="13061" max="13061" width="18.5546875" customWidth="1"/>
    <col min="13062" max="13062" width="17.77734375" customWidth="1"/>
    <col min="13063" max="13063" width="2.44140625" customWidth="1"/>
    <col min="13064" max="13064" width="7.5546875" customWidth="1"/>
    <col min="13065" max="13065" width="13.33203125" customWidth="1"/>
    <col min="13066" max="13066" width="2.33203125" customWidth="1"/>
    <col min="13069" max="13069" width="8.21875" bestFit="1" customWidth="1"/>
    <col min="13313" max="13313" width="2.5546875" customWidth="1"/>
    <col min="13314" max="13314" width="22.5546875" customWidth="1"/>
    <col min="13315" max="13315" width="7.77734375" customWidth="1"/>
    <col min="13316" max="13316" width="26.6640625" customWidth="1"/>
    <col min="13317" max="13317" width="18.5546875" customWidth="1"/>
    <col min="13318" max="13318" width="17.77734375" customWidth="1"/>
    <col min="13319" max="13319" width="2.44140625" customWidth="1"/>
    <col min="13320" max="13320" width="7.5546875" customWidth="1"/>
    <col min="13321" max="13321" width="13.33203125" customWidth="1"/>
    <col min="13322" max="13322" width="2.33203125" customWidth="1"/>
    <col min="13325" max="13325" width="8.21875" bestFit="1" customWidth="1"/>
    <col min="13569" max="13569" width="2.5546875" customWidth="1"/>
    <col min="13570" max="13570" width="22.5546875" customWidth="1"/>
    <col min="13571" max="13571" width="7.77734375" customWidth="1"/>
    <col min="13572" max="13572" width="26.6640625" customWidth="1"/>
    <col min="13573" max="13573" width="18.5546875" customWidth="1"/>
    <col min="13574" max="13574" width="17.77734375" customWidth="1"/>
    <col min="13575" max="13575" width="2.44140625" customWidth="1"/>
    <col min="13576" max="13576" width="7.5546875" customWidth="1"/>
    <col min="13577" max="13577" width="13.33203125" customWidth="1"/>
    <col min="13578" max="13578" width="2.33203125" customWidth="1"/>
    <col min="13581" max="13581" width="8.21875" bestFit="1" customWidth="1"/>
    <col min="13825" max="13825" width="2.5546875" customWidth="1"/>
    <col min="13826" max="13826" width="22.5546875" customWidth="1"/>
    <col min="13827" max="13827" width="7.77734375" customWidth="1"/>
    <col min="13828" max="13828" width="26.6640625" customWidth="1"/>
    <col min="13829" max="13829" width="18.5546875" customWidth="1"/>
    <col min="13830" max="13830" width="17.77734375" customWidth="1"/>
    <col min="13831" max="13831" width="2.44140625" customWidth="1"/>
    <col min="13832" max="13832" width="7.5546875" customWidth="1"/>
    <col min="13833" max="13833" width="13.33203125" customWidth="1"/>
    <col min="13834" max="13834" width="2.33203125" customWidth="1"/>
    <col min="13837" max="13837" width="8.21875" bestFit="1" customWidth="1"/>
    <col min="14081" max="14081" width="2.5546875" customWidth="1"/>
    <col min="14082" max="14082" width="22.5546875" customWidth="1"/>
    <col min="14083" max="14083" width="7.77734375" customWidth="1"/>
    <col min="14084" max="14084" width="26.6640625" customWidth="1"/>
    <col min="14085" max="14085" width="18.5546875" customWidth="1"/>
    <col min="14086" max="14086" width="17.77734375" customWidth="1"/>
    <col min="14087" max="14087" width="2.44140625" customWidth="1"/>
    <col min="14088" max="14088" width="7.5546875" customWidth="1"/>
    <col min="14089" max="14089" width="13.33203125" customWidth="1"/>
    <col min="14090" max="14090" width="2.33203125" customWidth="1"/>
    <col min="14093" max="14093" width="8.21875" bestFit="1" customWidth="1"/>
    <col min="14337" max="14337" width="2.5546875" customWidth="1"/>
    <col min="14338" max="14338" width="22.5546875" customWidth="1"/>
    <col min="14339" max="14339" width="7.77734375" customWidth="1"/>
    <col min="14340" max="14340" width="26.6640625" customWidth="1"/>
    <col min="14341" max="14341" width="18.5546875" customWidth="1"/>
    <col min="14342" max="14342" width="17.77734375" customWidth="1"/>
    <col min="14343" max="14343" width="2.44140625" customWidth="1"/>
    <col min="14344" max="14344" width="7.5546875" customWidth="1"/>
    <col min="14345" max="14345" width="13.33203125" customWidth="1"/>
    <col min="14346" max="14346" width="2.33203125" customWidth="1"/>
    <col min="14349" max="14349" width="8.21875" bestFit="1" customWidth="1"/>
    <col min="14593" max="14593" width="2.5546875" customWidth="1"/>
    <col min="14594" max="14594" width="22.5546875" customWidth="1"/>
    <col min="14595" max="14595" width="7.77734375" customWidth="1"/>
    <col min="14596" max="14596" width="26.6640625" customWidth="1"/>
    <col min="14597" max="14597" width="18.5546875" customWidth="1"/>
    <col min="14598" max="14598" width="17.77734375" customWidth="1"/>
    <col min="14599" max="14599" width="2.44140625" customWidth="1"/>
    <col min="14600" max="14600" width="7.5546875" customWidth="1"/>
    <col min="14601" max="14601" width="13.33203125" customWidth="1"/>
    <col min="14602" max="14602" width="2.33203125" customWidth="1"/>
    <col min="14605" max="14605" width="8.21875" bestFit="1" customWidth="1"/>
    <col min="14849" max="14849" width="2.5546875" customWidth="1"/>
    <col min="14850" max="14850" width="22.5546875" customWidth="1"/>
    <col min="14851" max="14851" width="7.77734375" customWidth="1"/>
    <col min="14852" max="14852" width="26.6640625" customWidth="1"/>
    <col min="14853" max="14853" width="18.5546875" customWidth="1"/>
    <col min="14854" max="14854" width="17.77734375" customWidth="1"/>
    <col min="14855" max="14855" width="2.44140625" customWidth="1"/>
    <col min="14856" max="14856" width="7.5546875" customWidth="1"/>
    <col min="14857" max="14857" width="13.33203125" customWidth="1"/>
    <col min="14858" max="14858" width="2.33203125" customWidth="1"/>
    <col min="14861" max="14861" width="8.21875" bestFit="1" customWidth="1"/>
    <col min="15105" max="15105" width="2.5546875" customWidth="1"/>
    <col min="15106" max="15106" width="22.5546875" customWidth="1"/>
    <col min="15107" max="15107" width="7.77734375" customWidth="1"/>
    <col min="15108" max="15108" width="26.6640625" customWidth="1"/>
    <col min="15109" max="15109" width="18.5546875" customWidth="1"/>
    <col min="15110" max="15110" width="17.77734375" customWidth="1"/>
    <col min="15111" max="15111" width="2.44140625" customWidth="1"/>
    <col min="15112" max="15112" width="7.5546875" customWidth="1"/>
    <col min="15113" max="15113" width="13.33203125" customWidth="1"/>
    <col min="15114" max="15114" width="2.33203125" customWidth="1"/>
    <col min="15117" max="15117" width="8.21875" bestFit="1" customWidth="1"/>
    <col min="15361" max="15361" width="2.5546875" customWidth="1"/>
    <col min="15362" max="15362" width="22.5546875" customWidth="1"/>
    <col min="15363" max="15363" width="7.77734375" customWidth="1"/>
    <col min="15364" max="15364" width="26.6640625" customWidth="1"/>
    <col min="15365" max="15365" width="18.5546875" customWidth="1"/>
    <col min="15366" max="15366" width="17.77734375" customWidth="1"/>
    <col min="15367" max="15367" width="2.44140625" customWidth="1"/>
    <col min="15368" max="15368" width="7.5546875" customWidth="1"/>
    <col min="15369" max="15369" width="13.33203125" customWidth="1"/>
    <col min="15370" max="15370" width="2.33203125" customWidth="1"/>
    <col min="15373" max="15373" width="8.21875" bestFit="1" customWidth="1"/>
    <col min="15617" max="15617" width="2.5546875" customWidth="1"/>
    <col min="15618" max="15618" width="22.5546875" customWidth="1"/>
    <col min="15619" max="15619" width="7.77734375" customWidth="1"/>
    <col min="15620" max="15620" width="26.6640625" customWidth="1"/>
    <col min="15621" max="15621" width="18.5546875" customWidth="1"/>
    <col min="15622" max="15622" width="17.77734375" customWidth="1"/>
    <col min="15623" max="15623" width="2.44140625" customWidth="1"/>
    <col min="15624" max="15624" width="7.5546875" customWidth="1"/>
    <col min="15625" max="15625" width="13.33203125" customWidth="1"/>
    <col min="15626" max="15626" width="2.33203125" customWidth="1"/>
    <col min="15629" max="15629" width="8.21875" bestFit="1" customWidth="1"/>
    <col min="15873" max="15873" width="2.5546875" customWidth="1"/>
    <col min="15874" max="15874" width="22.5546875" customWidth="1"/>
    <col min="15875" max="15875" width="7.77734375" customWidth="1"/>
    <col min="15876" max="15876" width="26.6640625" customWidth="1"/>
    <col min="15877" max="15877" width="18.5546875" customWidth="1"/>
    <col min="15878" max="15878" width="17.77734375" customWidth="1"/>
    <col min="15879" max="15879" width="2.44140625" customWidth="1"/>
    <col min="15880" max="15880" width="7.5546875" customWidth="1"/>
    <col min="15881" max="15881" width="13.33203125" customWidth="1"/>
    <col min="15882" max="15882" width="2.33203125" customWidth="1"/>
    <col min="15885" max="15885" width="8.21875" bestFit="1" customWidth="1"/>
    <col min="16129" max="16129" width="2.5546875" customWidth="1"/>
    <col min="16130" max="16130" width="22.5546875" customWidth="1"/>
    <col min="16131" max="16131" width="7.77734375" customWidth="1"/>
    <col min="16132" max="16132" width="26.6640625" customWidth="1"/>
    <col min="16133" max="16133" width="18.5546875" customWidth="1"/>
    <col min="16134" max="16134" width="17.77734375" customWidth="1"/>
    <col min="16135" max="16135" width="2.44140625" customWidth="1"/>
    <col min="16136" max="16136" width="7.5546875" customWidth="1"/>
    <col min="16137" max="16137" width="13.33203125" customWidth="1"/>
    <col min="16138" max="16138" width="2.33203125" customWidth="1"/>
    <col min="16141" max="16141" width="8.21875" bestFit="1" customWidth="1"/>
  </cols>
  <sheetData>
    <row r="1" spans="1:12" ht="10.5" customHeight="1" thickBo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27" customHeight="1" thickBot="1" x14ac:dyDescent="0.45">
      <c r="A2" s="1"/>
      <c r="B2" s="686" t="s">
        <v>570</v>
      </c>
      <c r="C2" s="687"/>
      <c r="D2" s="687"/>
      <c r="E2" s="687"/>
      <c r="F2" s="687"/>
      <c r="G2" s="687"/>
      <c r="H2" s="687"/>
      <c r="I2" s="687"/>
      <c r="J2" s="687"/>
      <c r="K2" s="688"/>
      <c r="L2" s="1"/>
    </row>
    <row r="3" spans="1:12" ht="26.25" x14ac:dyDescent="0.4">
      <c r="A3" s="1"/>
      <c r="B3" s="578"/>
      <c r="C3" s="2"/>
      <c r="D3" s="2"/>
      <c r="E3" s="576"/>
      <c r="F3" s="2"/>
      <c r="G3" s="2"/>
      <c r="H3" s="2"/>
      <c r="I3" s="2"/>
      <c r="J3" s="2"/>
      <c r="K3" s="3"/>
      <c r="L3" s="1"/>
    </row>
    <row r="4" spans="1:12" x14ac:dyDescent="0.2">
      <c r="A4" s="1"/>
      <c r="B4" s="689" t="s">
        <v>599</v>
      </c>
      <c r="C4" s="690"/>
      <c r="D4" s="691"/>
      <c r="E4" s="29"/>
      <c r="F4" s="1"/>
      <c r="G4" s="1"/>
      <c r="H4" s="1"/>
      <c r="J4" s="1"/>
      <c r="K4" s="4"/>
      <c r="L4" s="1"/>
    </row>
    <row r="5" spans="1:12" x14ac:dyDescent="0.2">
      <c r="A5" s="1"/>
      <c r="B5" s="692" t="s">
        <v>0</v>
      </c>
      <c r="C5" s="693"/>
      <c r="D5" s="694"/>
      <c r="E5" s="575"/>
      <c r="F5" s="5"/>
      <c r="G5" s="5"/>
      <c r="H5" s="5"/>
      <c r="I5" s="5"/>
      <c r="J5" s="1"/>
      <c r="K5" s="4"/>
      <c r="L5" s="1"/>
    </row>
    <row r="6" spans="1:12" x14ac:dyDescent="0.2">
      <c r="A6" s="1"/>
      <c r="B6" s="695" t="s">
        <v>1</v>
      </c>
      <c r="C6" s="696"/>
      <c r="D6" s="697"/>
      <c r="E6" s="575"/>
      <c r="F6" s="5"/>
      <c r="G6" s="5"/>
      <c r="H6" s="5"/>
      <c r="I6" s="5"/>
      <c r="J6" s="1"/>
      <c r="K6" s="4"/>
      <c r="L6" s="1"/>
    </row>
    <row r="7" spans="1:12" ht="7.5" customHeight="1" thickBot="1" x14ac:dyDescent="0.25">
      <c r="A7" s="1"/>
      <c r="B7" s="579"/>
      <c r="C7" s="5"/>
      <c r="D7" s="5"/>
      <c r="E7" s="577"/>
      <c r="F7" s="5"/>
      <c r="G7" s="5"/>
      <c r="H7" s="5"/>
      <c r="I7" s="5"/>
      <c r="J7" s="1"/>
      <c r="K7" s="4"/>
      <c r="L7" s="1"/>
    </row>
    <row r="8" spans="1:12" ht="15.75" x14ac:dyDescent="0.2">
      <c r="A8" s="1"/>
      <c r="B8" s="6" t="s">
        <v>2</v>
      </c>
      <c r="C8" s="2"/>
      <c r="D8" s="2"/>
      <c r="E8" s="2"/>
      <c r="F8" s="2"/>
      <c r="G8" s="2"/>
      <c r="H8" s="2"/>
      <c r="I8" s="2"/>
      <c r="J8" s="2"/>
      <c r="K8" s="3"/>
      <c r="L8" s="1"/>
    </row>
    <row r="9" spans="1:12" ht="15.75" x14ac:dyDescent="0.25">
      <c r="A9" s="7"/>
      <c r="B9" s="8" t="s">
        <v>3</v>
      </c>
      <c r="C9" s="9"/>
      <c r="D9" s="10" t="s">
        <v>523</v>
      </c>
      <c r="E9" s="11"/>
      <c r="F9" s="12"/>
      <c r="G9" s="12"/>
      <c r="H9" s="12"/>
      <c r="I9" s="12"/>
      <c r="J9" s="12"/>
      <c r="K9" s="13"/>
      <c r="L9" s="11"/>
    </row>
    <row r="10" spans="1:12" ht="15.75" x14ac:dyDescent="0.25">
      <c r="A10" s="7"/>
      <c r="B10" s="8" t="s">
        <v>4</v>
      </c>
      <c r="C10" s="9"/>
      <c r="D10" s="10" t="s">
        <v>524</v>
      </c>
      <c r="E10" s="11"/>
      <c r="F10" s="12"/>
      <c r="G10" s="12"/>
      <c r="H10" s="12"/>
      <c r="I10" s="12"/>
      <c r="J10" s="12"/>
      <c r="K10" s="13"/>
      <c r="L10" s="574" t="s">
        <v>512</v>
      </c>
    </row>
    <row r="11" spans="1:12" ht="15.75" x14ac:dyDescent="0.25">
      <c r="A11" s="7"/>
      <c r="B11" s="8" t="s">
        <v>5</v>
      </c>
      <c r="C11" s="9"/>
      <c r="D11" s="14" t="s">
        <v>525</v>
      </c>
      <c r="E11" s="11"/>
      <c r="F11" s="12"/>
      <c r="G11" s="12"/>
      <c r="H11" s="12"/>
      <c r="I11" s="12"/>
      <c r="J11" s="12"/>
      <c r="K11" s="13"/>
      <c r="L11" s="574" t="s">
        <v>513</v>
      </c>
    </row>
    <row r="12" spans="1:12" ht="15.75" x14ac:dyDescent="0.25">
      <c r="A12" s="7"/>
      <c r="B12" s="15" t="s">
        <v>6</v>
      </c>
      <c r="C12" s="573"/>
      <c r="D12" s="10" t="s">
        <v>516</v>
      </c>
      <c r="E12" s="16">
        <f>IF(D12="Dry Year Annual Average","DYAA ",IF(D12="dry year critical period","DYCP ",0))</f>
        <v>0</v>
      </c>
      <c r="F12" s="16">
        <f>IF(D12="Dry Year Annual Average","Normal Year Annual Average ",IF(D12="dry year critical period","Normal Year Critical Period ",0))</f>
        <v>0</v>
      </c>
      <c r="G12" s="12"/>
      <c r="H12" s="12"/>
      <c r="I12" s="12"/>
      <c r="J12" s="12"/>
      <c r="K12" s="13"/>
      <c r="L12" s="574" t="s">
        <v>514</v>
      </c>
    </row>
    <row r="13" spans="1:12" ht="15.75" x14ac:dyDescent="0.25">
      <c r="A13" s="7"/>
      <c r="B13" s="8" t="s">
        <v>7</v>
      </c>
      <c r="C13" s="17"/>
      <c r="D13" s="18" t="s">
        <v>526</v>
      </c>
      <c r="E13" s="11"/>
      <c r="F13" s="12"/>
      <c r="G13" s="12"/>
      <c r="H13" s="12"/>
      <c r="I13" s="12"/>
      <c r="J13" s="12"/>
      <c r="K13" s="13"/>
      <c r="L13" s="574" t="s">
        <v>515</v>
      </c>
    </row>
    <row r="14" spans="1:12" ht="15.75" x14ac:dyDescent="0.25">
      <c r="A14" s="7"/>
      <c r="B14" s="8" t="s">
        <v>8</v>
      </c>
      <c r="C14" s="17"/>
      <c r="D14" s="19" t="s">
        <v>527</v>
      </c>
      <c r="E14" s="11"/>
      <c r="F14" s="12"/>
      <c r="G14" s="12"/>
      <c r="H14" s="12"/>
      <c r="I14" s="12"/>
      <c r="J14" s="12"/>
      <c r="K14" s="13"/>
      <c r="L14" s="574" t="s">
        <v>516</v>
      </c>
    </row>
    <row r="15" spans="1:12" ht="15.75" x14ac:dyDescent="0.25">
      <c r="A15" s="12"/>
      <c r="B15" s="8" t="s">
        <v>9</v>
      </c>
      <c r="C15" s="17"/>
      <c r="D15" s="10" t="s">
        <v>528</v>
      </c>
      <c r="E15" s="17" t="s">
        <v>10</v>
      </c>
      <c r="F15" s="20"/>
      <c r="G15" s="21"/>
      <c r="H15" s="17" t="s">
        <v>11</v>
      </c>
      <c r="I15" s="22"/>
      <c r="J15" s="12"/>
      <c r="K15" s="13"/>
    </row>
    <row r="16" spans="1:12" ht="15.75" x14ac:dyDescent="0.25">
      <c r="A16" s="12"/>
      <c r="B16" s="8"/>
      <c r="C16" s="17"/>
      <c r="D16" s="23"/>
      <c r="E16" s="21"/>
      <c r="F16" s="21"/>
      <c r="G16" s="21"/>
      <c r="H16" s="17"/>
      <c r="I16" s="21"/>
      <c r="J16" s="12"/>
      <c r="K16" s="13"/>
      <c r="L16" s="572"/>
    </row>
    <row r="17" spans="1:12" ht="15.75" x14ac:dyDescent="0.25">
      <c r="A17" s="12"/>
      <c r="B17" s="8" t="s">
        <v>12</v>
      </c>
      <c r="C17" s="12"/>
      <c r="D17" s="10" t="s">
        <v>600</v>
      </c>
      <c r="E17" s="12"/>
      <c r="F17" s="24" t="s">
        <v>13</v>
      </c>
      <c r="G17" s="12"/>
      <c r="H17" s="12"/>
      <c r="I17" s="12"/>
      <c r="J17" s="12"/>
      <c r="K17" s="13"/>
      <c r="L17" s="572"/>
    </row>
    <row r="18" spans="1:12" ht="15.75" thickBot="1" x14ac:dyDescent="0.25">
      <c r="A18" s="1"/>
      <c r="B18" s="25"/>
      <c r="C18" s="1"/>
      <c r="D18" s="1"/>
      <c r="E18" s="1"/>
      <c r="F18" s="1"/>
      <c r="G18" s="1"/>
      <c r="H18" s="1"/>
      <c r="I18" s="1"/>
      <c r="J18" s="1"/>
      <c r="K18" s="4"/>
      <c r="L18" s="26"/>
    </row>
    <row r="19" spans="1:12" ht="26.25" x14ac:dyDescent="0.4">
      <c r="A19" s="27"/>
      <c r="B19" s="6" t="s">
        <v>14</v>
      </c>
      <c r="C19" s="28"/>
      <c r="D19" s="28"/>
      <c r="E19" s="2"/>
      <c r="F19" s="2"/>
      <c r="G19" s="28"/>
      <c r="H19" s="28"/>
      <c r="I19" s="28"/>
      <c r="J19" s="2"/>
      <c r="K19" s="3"/>
      <c r="L19" s="1"/>
    </row>
    <row r="20" spans="1:12" ht="26.25" x14ac:dyDescent="0.4">
      <c r="A20" s="27"/>
      <c r="B20" s="29"/>
      <c r="C20" s="1"/>
      <c r="D20" s="1"/>
      <c r="E20" s="1"/>
      <c r="F20" s="1"/>
      <c r="G20" s="1"/>
      <c r="H20" s="1"/>
      <c r="I20" s="1"/>
      <c r="J20" s="1"/>
      <c r="K20" s="4"/>
      <c r="L20" s="1"/>
    </row>
    <row r="21" spans="1:12" x14ac:dyDescent="0.2">
      <c r="A21" s="1"/>
      <c r="B21" s="30"/>
      <c r="C21" s="12" t="s">
        <v>15</v>
      </c>
      <c r="D21" s="12"/>
      <c r="E21" s="12"/>
      <c r="F21" s="1"/>
      <c r="G21" s="1"/>
      <c r="H21" s="1"/>
      <c r="I21" s="1"/>
      <c r="J21" s="1"/>
      <c r="K21" s="4"/>
      <c r="L21" s="1"/>
    </row>
    <row r="22" spans="1:12" ht="18.600000000000001" customHeight="1" x14ac:dyDescent="0.4">
      <c r="A22" s="27"/>
      <c r="B22" s="29"/>
      <c r="C22" s="1"/>
      <c r="D22" s="1"/>
      <c r="E22" s="1"/>
      <c r="F22" s="1"/>
      <c r="G22" s="1"/>
      <c r="H22" s="1"/>
      <c r="I22" s="1"/>
      <c r="J22" s="1"/>
      <c r="K22" s="4"/>
      <c r="L22" s="1"/>
    </row>
    <row r="23" spans="1:12" ht="18" x14ac:dyDescent="0.25">
      <c r="A23" s="31"/>
      <c r="B23" s="32"/>
      <c r="C23" s="12" t="s">
        <v>16</v>
      </c>
      <c r="D23" s="12"/>
      <c r="E23" s="12"/>
      <c r="F23" s="1"/>
      <c r="G23" s="1"/>
      <c r="H23" s="1"/>
      <c r="I23" s="1"/>
      <c r="J23" s="1"/>
      <c r="K23" s="4"/>
      <c r="L23" s="1"/>
    </row>
    <row r="24" spans="1:12" x14ac:dyDescent="0.2">
      <c r="A24" s="1"/>
      <c r="B24" s="33"/>
      <c r="C24" s="12"/>
      <c r="D24" s="12"/>
      <c r="E24" s="12"/>
      <c r="F24" s="1"/>
      <c r="G24" s="1"/>
      <c r="H24" s="1"/>
      <c r="I24" s="1"/>
      <c r="J24" s="1"/>
      <c r="K24" s="4"/>
      <c r="L24" s="1"/>
    </row>
    <row r="25" spans="1:12" x14ac:dyDescent="0.2">
      <c r="A25" s="1"/>
      <c r="B25" s="34"/>
      <c r="C25" s="12" t="s">
        <v>17</v>
      </c>
      <c r="D25" s="12"/>
      <c r="E25" s="12"/>
      <c r="F25" s="1"/>
      <c r="G25" s="1"/>
      <c r="H25" s="1"/>
      <c r="I25" s="1"/>
      <c r="J25" s="1"/>
      <c r="K25" s="4"/>
      <c r="L25" s="1"/>
    </row>
    <row r="26" spans="1:12" x14ac:dyDescent="0.2">
      <c r="A26" s="1"/>
      <c r="B26" s="33"/>
      <c r="C26" s="12"/>
      <c r="D26" s="12"/>
      <c r="E26" s="12"/>
      <c r="F26" s="1"/>
      <c r="G26" s="1"/>
      <c r="H26" s="1"/>
      <c r="I26" s="1"/>
      <c r="J26" s="1"/>
      <c r="K26" s="4"/>
      <c r="L26" s="1"/>
    </row>
    <row r="27" spans="1:12" x14ac:dyDescent="0.2">
      <c r="A27" s="1"/>
      <c r="B27" s="35"/>
      <c r="C27" s="12" t="s">
        <v>18</v>
      </c>
      <c r="D27" s="12"/>
      <c r="E27" s="12"/>
      <c r="F27" s="1"/>
      <c r="G27" s="1"/>
      <c r="H27" s="1"/>
      <c r="I27" s="1"/>
      <c r="J27" s="1"/>
      <c r="K27" s="4"/>
      <c r="L27" s="1"/>
    </row>
    <row r="28" spans="1:12" x14ac:dyDescent="0.2">
      <c r="A28" s="1"/>
      <c r="B28" s="33"/>
      <c r="C28" s="12"/>
      <c r="D28" s="12"/>
      <c r="E28" s="12"/>
      <c r="F28" s="1"/>
      <c r="G28" s="1"/>
      <c r="H28" s="1"/>
      <c r="I28" s="1"/>
      <c r="J28" s="1"/>
      <c r="K28" s="4"/>
      <c r="L28" s="1"/>
    </row>
    <row r="29" spans="1:12" x14ac:dyDescent="0.2">
      <c r="A29" s="1"/>
      <c r="B29" s="36"/>
      <c r="C29" s="12" t="s">
        <v>19</v>
      </c>
      <c r="D29" s="12"/>
      <c r="E29" s="12"/>
      <c r="F29" s="1"/>
      <c r="G29" s="1"/>
      <c r="H29" s="1"/>
      <c r="I29" s="1"/>
      <c r="J29" s="1"/>
      <c r="K29" s="4"/>
      <c r="L29" s="1"/>
    </row>
    <row r="30" spans="1:12" ht="15.75" thickBot="1" x14ac:dyDescent="0.25">
      <c r="A30" s="1"/>
      <c r="B30" s="37"/>
      <c r="C30" s="38"/>
      <c r="D30" s="38"/>
      <c r="E30" s="38"/>
      <c r="F30" s="38"/>
      <c r="G30" s="39"/>
      <c r="H30" s="39"/>
      <c r="I30" s="39"/>
      <c r="J30" s="39"/>
      <c r="K30" s="40"/>
      <c r="L30" s="1"/>
    </row>
    <row r="31" spans="1:12" ht="15.75" x14ac:dyDescent="0.25">
      <c r="A31" s="1"/>
      <c r="B31" s="6" t="s">
        <v>20</v>
      </c>
      <c r="C31" s="41"/>
      <c r="D31" s="42" t="s">
        <v>21</v>
      </c>
      <c r="E31" s="2"/>
      <c r="F31" s="2"/>
      <c r="G31" s="2"/>
      <c r="H31" s="2"/>
      <c r="I31" s="43"/>
      <c r="J31" s="2"/>
      <c r="K31" s="3"/>
      <c r="L31" s="26"/>
    </row>
    <row r="32" spans="1:12" ht="15.75" x14ac:dyDescent="0.25">
      <c r="A32" s="1"/>
      <c r="B32" s="15" t="s">
        <v>22</v>
      </c>
      <c r="C32" s="1"/>
      <c r="D32" s="12" t="s">
        <v>23</v>
      </c>
      <c r="E32" s="12"/>
      <c r="F32" s="12"/>
      <c r="G32" s="12"/>
      <c r="H32" s="12"/>
      <c r="I32" s="44"/>
      <c r="J32" s="12"/>
      <c r="K32" s="13"/>
      <c r="L32" s="26"/>
    </row>
    <row r="33" spans="1:12" ht="15.75" x14ac:dyDescent="0.25">
      <c r="A33" s="1"/>
      <c r="B33" s="15" t="s">
        <v>24</v>
      </c>
      <c r="C33" s="1"/>
      <c r="D33" s="45" t="s">
        <v>25</v>
      </c>
      <c r="E33" s="12"/>
      <c r="F33" s="1"/>
      <c r="G33" s="12"/>
      <c r="H33" s="12"/>
      <c r="I33" s="46"/>
      <c r="J33" s="12"/>
      <c r="K33" s="13"/>
      <c r="L33" s="26"/>
    </row>
    <row r="34" spans="1:12" ht="15.75" x14ac:dyDescent="0.25">
      <c r="A34" s="1"/>
      <c r="B34" s="15" t="s">
        <v>26</v>
      </c>
      <c r="C34" s="1"/>
      <c r="D34" s="45" t="s">
        <v>27</v>
      </c>
      <c r="E34" s="12"/>
      <c r="F34" s="1"/>
      <c r="G34" s="12"/>
      <c r="H34" s="12"/>
      <c r="I34" s="46"/>
      <c r="J34" s="12"/>
      <c r="K34" s="13"/>
      <c r="L34" s="26"/>
    </row>
    <row r="35" spans="1:12" ht="15.75" x14ac:dyDescent="0.25">
      <c r="A35" s="1"/>
      <c r="B35" s="15" t="s">
        <v>28</v>
      </c>
      <c r="C35" s="1"/>
      <c r="D35" s="12" t="s">
        <v>29</v>
      </c>
      <c r="E35" s="12"/>
      <c r="F35" s="1"/>
      <c r="G35" s="12"/>
      <c r="H35" s="12"/>
      <c r="I35" s="46"/>
      <c r="J35" s="12"/>
      <c r="K35" s="13"/>
      <c r="L35" s="1"/>
    </row>
    <row r="36" spans="1:12" ht="15.75" x14ac:dyDescent="0.25">
      <c r="A36" s="1"/>
      <c r="B36" s="15" t="s">
        <v>30</v>
      </c>
      <c r="C36" s="1"/>
      <c r="D36" s="12" t="s">
        <v>31</v>
      </c>
      <c r="E36" s="12"/>
      <c r="F36" s="1"/>
      <c r="G36" s="12"/>
      <c r="H36" s="12"/>
      <c r="I36" s="44"/>
      <c r="J36" s="12"/>
      <c r="K36" s="13"/>
      <c r="L36" s="1"/>
    </row>
    <row r="37" spans="1:12" ht="15.75" x14ac:dyDescent="0.25">
      <c r="A37" s="1"/>
      <c r="B37" s="15" t="s">
        <v>32</v>
      </c>
      <c r="C37" s="1"/>
      <c r="D37" s="12" t="s">
        <v>517</v>
      </c>
      <c r="E37" s="12"/>
      <c r="F37" s="1"/>
      <c r="G37" s="12"/>
      <c r="H37" s="12"/>
      <c r="I37" s="44"/>
      <c r="J37" s="12"/>
      <c r="K37" s="13"/>
      <c r="L37" s="1"/>
    </row>
    <row r="38" spans="1:12" ht="15.75" x14ac:dyDescent="0.25">
      <c r="A38" s="1"/>
      <c r="B38" s="15" t="s">
        <v>33</v>
      </c>
      <c r="C38" s="1"/>
      <c r="D38" s="45" t="s">
        <v>34</v>
      </c>
      <c r="E38" s="12"/>
      <c r="F38" s="1"/>
      <c r="G38" s="12"/>
      <c r="H38" s="12"/>
      <c r="I38" s="44"/>
      <c r="J38" s="12"/>
      <c r="K38" s="13"/>
      <c r="L38" s="1"/>
    </row>
    <row r="39" spans="1:12" ht="15.75" x14ac:dyDescent="0.25">
      <c r="A39" s="1"/>
      <c r="B39" s="15" t="s">
        <v>35</v>
      </c>
      <c r="C39" s="1"/>
      <c r="D39" s="45" t="s">
        <v>36</v>
      </c>
      <c r="E39" s="12"/>
      <c r="F39" s="1"/>
      <c r="G39" s="12"/>
      <c r="H39" s="12"/>
      <c r="I39" s="44"/>
      <c r="J39" s="12"/>
      <c r="K39" s="13"/>
      <c r="L39" s="1"/>
    </row>
    <row r="40" spans="1:12" ht="15.75" x14ac:dyDescent="0.25">
      <c r="A40" s="1"/>
      <c r="B40" s="15" t="s">
        <v>37</v>
      </c>
      <c r="C40" s="1"/>
      <c r="D40" s="45" t="s">
        <v>38</v>
      </c>
      <c r="E40" s="12"/>
      <c r="F40" s="1"/>
      <c r="G40" s="12"/>
      <c r="H40" s="12"/>
      <c r="I40" s="44"/>
      <c r="J40" s="12"/>
      <c r="K40" s="13"/>
      <c r="L40" s="1"/>
    </row>
    <row r="41" spans="1:12" ht="15.75" x14ac:dyDescent="0.25">
      <c r="A41" s="1"/>
      <c r="B41" s="15" t="s">
        <v>39</v>
      </c>
      <c r="C41" s="1"/>
      <c r="D41" s="45" t="s">
        <v>40</v>
      </c>
      <c r="E41" s="12"/>
      <c r="F41" s="1"/>
      <c r="G41" s="12"/>
      <c r="H41" s="12"/>
      <c r="I41" s="44"/>
      <c r="J41" s="12"/>
      <c r="K41" s="13"/>
      <c r="L41" s="1"/>
    </row>
    <row r="42" spans="1:12" ht="15.75" x14ac:dyDescent="0.25">
      <c r="A42" s="1"/>
      <c r="B42" s="15" t="s">
        <v>41</v>
      </c>
      <c r="C42" s="1"/>
      <c r="D42" s="45" t="s">
        <v>42</v>
      </c>
      <c r="E42" s="12"/>
      <c r="F42" s="1"/>
      <c r="G42" s="12"/>
      <c r="H42" s="12"/>
      <c r="I42" s="44"/>
      <c r="J42" s="12"/>
      <c r="K42" s="13"/>
      <c r="L42" s="1"/>
    </row>
    <row r="43" spans="1:12" ht="16.5" thickBot="1" x14ac:dyDescent="0.3">
      <c r="A43" s="1"/>
      <c r="B43" s="47"/>
      <c r="C43" s="48"/>
      <c r="D43" s="49"/>
      <c r="E43" s="38"/>
      <c r="F43" s="39"/>
      <c r="G43" s="38"/>
      <c r="H43" s="38"/>
      <c r="I43" s="50"/>
      <c r="J43" s="38"/>
      <c r="K43" s="51"/>
      <c r="L43" s="1"/>
    </row>
    <row r="44" spans="1:12" ht="15.75" x14ac:dyDescent="0.25">
      <c r="A44" s="1"/>
      <c r="B44" s="52"/>
      <c r="C44" s="52"/>
      <c r="D44" s="12"/>
      <c r="E44" s="12"/>
      <c r="F44" s="12"/>
      <c r="G44" s="12"/>
      <c r="H44" s="12"/>
      <c r="I44" s="12"/>
      <c r="J44" s="12"/>
      <c r="K44" s="12"/>
      <c r="L44" s="1"/>
    </row>
  </sheetData>
  <mergeCells count="4">
    <mergeCell ref="B2:K2"/>
    <mergeCell ref="B4:D4"/>
    <mergeCell ref="B5:D5"/>
    <mergeCell ref="B6:D6"/>
  </mergeCells>
  <dataValidations count="1">
    <dataValidation type="list" allowBlank="1" showInputMessage="1" showErrorMessage="1" sqref="D12" xr:uid="{00000000-0002-0000-0200-000000000000}">
      <formula1>$L$11:$L$14</formula1>
    </dataValidation>
  </dataValidations>
  <pageMargins left="0.7" right="0.7" top="0.75" bottom="0.75" header="0.3" footer="0.3"/>
  <pageSetup paperSize="9" orientation="portrait" verticalDpi="9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K21"/>
  <sheetViews>
    <sheetView workbookViewId="0">
      <selection activeCell="E23" sqref="E23"/>
    </sheetView>
  </sheetViews>
  <sheetFormatPr defaultColWidth="8.88671875" defaultRowHeight="15" x14ac:dyDescent="0.2"/>
  <cols>
    <col min="1" max="1" width="2.109375" customWidth="1"/>
    <col min="2" max="2" width="7.88671875" customWidth="1"/>
    <col min="3" max="3" width="5.6640625" customWidth="1"/>
    <col min="4" max="4" width="31.77734375" bestFit="1" customWidth="1"/>
    <col min="5" max="5" width="32.77734375" customWidth="1"/>
    <col min="6" max="6" width="6.109375" customWidth="1"/>
    <col min="7" max="7" width="10.88671875" customWidth="1"/>
    <col min="8" max="8" width="2.109375" customWidth="1"/>
    <col min="9" max="9" width="2.21875" customWidth="1"/>
    <col min="10" max="10" width="2.33203125" customWidth="1"/>
    <col min="11" max="11" width="12.5546875" customWidth="1"/>
    <col min="12" max="12" width="12" customWidth="1"/>
    <col min="13" max="13" width="11.6640625" customWidth="1"/>
    <col min="14" max="36" width="11.44140625" customWidth="1"/>
    <col min="257" max="257" width="2.109375" customWidth="1"/>
    <col min="258" max="258" width="7.88671875" customWidth="1"/>
    <col min="259" max="259" width="5.6640625" customWidth="1"/>
    <col min="260" max="260" width="39.77734375" customWidth="1"/>
    <col min="261" max="261" width="32.77734375" customWidth="1"/>
    <col min="262" max="262" width="6.109375" customWidth="1"/>
    <col min="263" max="263" width="7.88671875" bestFit="1" customWidth="1"/>
    <col min="264" max="264" width="15.44140625" customWidth="1"/>
    <col min="265" max="265" width="12.21875" customWidth="1"/>
    <col min="266" max="266" width="12.6640625" customWidth="1"/>
    <col min="267" max="267" width="12" customWidth="1"/>
    <col min="268" max="292" width="11.44140625" customWidth="1"/>
    <col min="513" max="513" width="2.109375" customWidth="1"/>
    <col min="514" max="514" width="7.88671875" customWidth="1"/>
    <col min="515" max="515" width="5.6640625" customWidth="1"/>
    <col min="516" max="516" width="39.77734375" customWidth="1"/>
    <col min="517" max="517" width="32.77734375" customWidth="1"/>
    <col min="518" max="518" width="6.109375" customWidth="1"/>
    <col min="519" max="519" width="7.88671875" bestFit="1" customWidth="1"/>
    <col min="520" max="520" width="15.44140625" customWidth="1"/>
    <col min="521" max="521" width="12.21875" customWidth="1"/>
    <col min="522" max="522" width="12.6640625" customWidth="1"/>
    <col min="523" max="523" width="12" customWidth="1"/>
    <col min="524" max="548" width="11.44140625" customWidth="1"/>
    <col min="769" max="769" width="2.109375" customWidth="1"/>
    <col min="770" max="770" width="7.88671875" customWidth="1"/>
    <col min="771" max="771" width="5.6640625" customWidth="1"/>
    <col min="772" max="772" width="39.77734375" customWidth="1"/>
    <col min="773" max="773" width="32.77734375" customWidth="1"/>
    <col min="774" max="774" width="6.109375" customWidth="1"/>
    <col min="775" max="775" width="7.88671875" bestFit="1" customWidth="1"/>
    <col min="776" max="776" width="15.44140625" customWidth="1"/>
    <col min="777" max="777" width="12.21875" customWidth="1"/>
    <col min="778" max="778" width="12.6640625" customWidth="1"/>
    <col min="779" max="779" width="12" customWidth="1"/>
    <col min="780" max="804" width="11.44140625" customWidth="1"/>
    <col min="1025" max="1025" width="2.109375" customWidth="1"/>
    <col min="1026" max="1026" width="7.88671875" customWidth="1"/>
    <col min="1027" max="1027" width="5.6640625" customWidth="1"/>
    <col min="1028" max="1028" width="39.77734375" customWidth="1"/>
    <col min="1029" max="1029" width="32.77734375" customWidth="1"/>
    <col min="1030" max="1030" width="6.109375" customWidth="1"/>
    <col min="1031" max="1031" width="7.88671875" bestFit="1" customWidth="1"/>
    <col min="1032" max="1032" width="15.44140625" customWidth="1"/>
    <col min="1033" max="1033" width="12.21875" customWidth="1"/>
    <col min="1034" max="1034" width="12.6640625" customWidth="1"/>
    <col min="1035" max="1035" width="12" customWidth="1"/>
    <col min="1036" max="1060" width="11.44140625" customWidth="1"/>
    <col min="1281" max="1281" width="2.109375" customWidth="1"/>
    <col min="1282" max="1282" width="7.88671875" customWidth="1"/>
    <col min="1283" max="1283" width="5.6640625" customWidth="1"/>
    <col min="1284" max="1284" width="39.77734375" customWidth="1"/>
    <col min="1285" max="1285" width="32.77734375" customWidth="1"/>
    <col min="1286" max="1286" width="6.109375" customWidth="1"/>
    <col min="1287" max="1287" width="7.88671875" bestFit="1" customWidth="1"/>
    <col min="1288" max="1288" width="15.44140625" customWidth="1"/>
    <col min="1289" max="1289" width="12.21875" customWidth="1"/>
    <col min="1290" max="1290" width="12.6640625" customWidth="1"/>
    <col min="1291" max="1291" width="12" customWidth="1"/>
    <col min="1292" max="1316" width="11.44140625" customWidth="1"/>
    <col min="1537" max="1537" width="2.109375" customWidth="1"/>
    <col min="1538" max="1538" width="7.88671875" customWidth="1"/>
    <col min="1539" max="1539" width="5.6640625" customWidth="1"/>
    <col min="1540" max="1540" width="39.77734375" customWidth="1"/>
    <col min="1541" max="1541" width="32.77734375" customWidth="1"/>
    <col min="1542" max="1542" width="6.109375" customWidth="1"/>
    <col min="1543" max="1543" width="7.88671875" bestFit="1" customWidth="1"/>
    <col min="1544" max="1544" width="15.44140625" customWidth="1"/>
    <col min="1545" max="1545" width="12.21875" customWidth="1"/>
    <col min="1546" max="1546" width="12.6640625" customWidth="1"/>
    <col min="1547" max="1547" width="12" customWidth="1"/>
    <col min="1548" max="1572" width="11.44140625" customWidth="1"/>
    <col min="1793" max="1793" width="2.109375" customWidth="1"/>
    <col min="1794" max="1794" width="7.88671875" customWidth="1"/>
    <col min="1795" max="1795" width="5.6640625" customWidth="1"/>
    <col min="1796" max="1796" width="39.77734375" customWidth="1"/>
    <col min="1797" max="1797" width="32.77734375" customWidth="1"/>
    <col min="1798" max="1798" width="6.109375" customWidth="1"/>
    <col min="1799" max="1799" width="7.88671875" bestFit="1" customWidth="1"/>
    <col min="1800" max="1800" width="15.44140625" customWidth="1"/>
    <col min="1801" max="1801" width="12.21875" customWidth="1"/>
    <col min="1802" max="1802" width="12.6640625" customWidth="1"/>
    <col min="1803" max="1803" width="12" customWidth="1"/>
    <col min="1804" max="1828" width="11.44140625" customWidth="1"/>
    <col min="2049" max="2049" width="2.109375" customWidth="1"/>
    <col min="2050" max="2050" width="7.88671875" customWidth="1"/>
    <col min="2051" max="2051" width="5.6640625" customWidth="1"/>
    <col min="2052" max="2052" width="39.77734375" customWidth="1"/>
    <col min="2053" max="2053" width="32.77734375" customWidth="1"/>
    <col min="2054" max="2054" width="6.109375" customWidth="1"/>
    <col min="2055" max="2055" width="7.88671875" bestFit="1" customWidth="1"/>
    <col min="2056" max="2056" width="15.44140625" customWidth="1"/>
    <col min="2057" max="2057" width="12.21875" customWidth="1"/>
    <col min="2058" max="2058" width="12.6640625" customWidth="1"/>
    <col min="2059" max="2059" width="12" customWidth="1"/>
    <col min="2060" max="2084" width="11.44140625" customWidth="1"/>
    <col min="2305" max="2305" width="2.109375" customWidth="1"/>
    <col min="2306" max="2306" width="7.88671875" customWidth="1"/>
    <col min="2307" max="2307" width="5.6640625" customWidth="1"/>
    <col min="2308" max="2308" width="39.77734375" customWidth="1"/>
    <col min="2309" max="2309" width="32.77734375" customWidth="1"/>
    <col min="2310" max="2310" width="6.109375" customWidth="1"/>
    <col min="2311" max="2311" width="7.88671875" bestFit="1" customWidth="1"/>
    <col min="2312" max="2312" width="15.44140625" customWidth="1"/>
    <col min="2313" max="2313" width="12.21875" customWidth="1"/>
    <col min="2314" max="2314" width="12.6640625" customWidth="1"/>
    <col min="2315" max="2315" width="12" customWidth="1"/>
    <col min="2316" max="2340" width="11.44140625" customWidth="1"/>
    <col min="2561" max="2561" width="2.109375" customWidth="1"/>
    <col min="2562" max="2562" width="7.88671875" customWidth="1"/>
    <col min="2563" max="2563" width="5.6640625" customWidth="1"/>
    <col min="2564" max="2564" width="39.77734375" customWidth="1"/>
    <col min="2565" max="2565" width="32.77734375" customWidth="1"/>
    <col min="2566" max="2566" width="6.109375" customWidth="1"/>
    <col min="2567" max="2567" width="7.88671875" bestFit="1" customWidth="1"/>
    <col min="2568" max="2568" width="15.44140625" customWidth="1"/>
    <col min="2569" max="2569" width="12.21875" customWidth="1"/>
    <col min="2570" max="2570" width="12.6640625" customWidth="1"/>
    <col min="2571" max="2571" width="12" customWidth="1"/>
    <col min="2572" max="2596" width="11.44140625" customWidth="1"/>
    <col min="2817" max="2817" width="2.109375" customWidth="1"/>
    <col min="2818" max="2818" width="7.88671875" customWidth="1"/>
    <col min="2819" max="2819" width="5.6640625" customWidth="1"/>
    <col min="2820" max="2820" width="39.77734375" customWidth="1"/>
    <col min="2821" max="2821" width="32.77734375" customWidth="1"/>
    <col min="2822" max="2822" width="6.109375" customWidth="1"/>
    <col min="2823" max="2823" width="7.88671875" bestFit="1" customWidth="1"/>
    <col min="2824" max="2824" width="15.44140625" customWidth="1"/>
    <col min="2825" max="2825" width="12.21875" customWidth="1"/>
    <col min="2826" max="2826" width="12.6640625" customWidth="1"/>
    <col min="2827" max="2827" width="12" customWidth="1"/>
    <col min="2828" max="2852" width="11.44140625" customWidth="1"/>
    <col min="3073" max="3073" width="2.109375" customWidth="1"/>
    <col min="3074" max="3074" width="7.88671875" customWidth="1"/>
    <col min="3075" max="3075" width="5.6640625" customWidth="1"/>
    <col min="3076" max="3076" width="39.77734375" customWidth="1"/>
    <col min="3077" max="3077" width="32.77734375" customWidth="1"/>
    <col min="3078" max="3078" width="6.109375" customWidth="1"/>
    <col min="3079" max="3079" width="7.88671875" bestFit="1" customWidth="1"/>
    <col min="3080" max="3080" width="15.44140625" customWidth="1"/>
    <col min="3081" max="3081" width="12.21875" customWidth="1"/>
    <col min="3082" max="3082" width="12.6640625" customWidth="1"/>
    <col min="3083" max="3083" width="12" customWidth="1"/>
    <col min="3084" max="3108" width="11.44140625" customWidth="1"/>
    <col min="3329" max="3329" width="2.109375" customWidth="1"/>
    <col min="3330" max="3330" width="7.88671875" customWidth="1"/>
    <col min="3331" max="3331" width="5.6640625" customWidth="1"/>
    <col min="3332" max="3332" width="39.77734375" customWidth="1"/>
    <col min="3333" max="3333" width="32.77734375" customWidth="1"/>
    <col min="3334" max="3334" width="6.109375" customWidth="1"/>
    <col min="3335" max="3335" width="7.88671875" bestFit="1" customWidth="1"/>
    <col min="3336" max="3336" width="15.44140625" customWidth="1"/>
    <col min="3337" max="3337" width="12.21875" customWidth="1"/>
    <col min="3338" max="3338" width="12.6640625" customWidth="1"/>
    <col min="3339" max="3339" width="12" customWidth="1"/>
    <col min="3340" max="3364" width="11.44140625" customWidth="1"/>
    <col min="3585" max="3585" width="2.109375" customWidth="1"/>
    <col min="3586" max="3586" width="7.88671875" customWidth="1"/>
    <col min="3587" max="3587" width="5.6640625" customWidth="1"/>
    <col min="3588" max="3588" width="39.77734375" customWidth="1"/>
    <col min="3589" max="3589" width="32.77734375" customWidth="1"/>
    <col min="3590" max="3590" width="6.109375" customWidth="1"/>
    <col min="3591" max="3591" width="7.88671875" bestFit="1" customWidth="1"/>
    <col min="3592" max="3592" width="15.44140625" customWidth="1"/>
    <col min="3593" max="3593" width="12.21875" customWidth="1"/>
    <col min="3594" max="3594" width="12.6640625" customWidth="1"/>
    <col min="3595" max="3595" width="12" customWidth="1"/>
    <col min="3596" max="3620" width="11.44140625" customWidth="1"/>
    <col min="3841" max="3841" width="2.109375" customWidth="1"/>
    <col min="3842" max="3842" width="7.88671875" customWidth="1"/>
    <col min="3843" max="3843" width="5.6640625" customWidth="1"/>
    <col min="3844" max="3844" width="39.77734375" customWidth="1"/>
    <col min="3845" max="3845" width="32.77734375" customWidth="1"/>
    <col min="3846" max="3846" width="6.109375" customWidth="1"/>
    <col min="3847" max="3847" width="7.88671875" bestFit="1" customWidth="1"/>
    <col min="3848" max="3848" width="15.44140625" customWidth="1"/>
    <col min="3849" max="3849" width="12.21875" customWidth="1"/>
    <col min="3850" max="3850" width="12.6640625" customWidth="1"/>
    <col min="3851" max="3851" width="12" customWidth="1"/>
    <col min="3852" max="3876" width="11.44140625" customWidth="1"/>
    <col min="4097" max="4097" width="2.109375" customWidth="1"/>
    <col min="4098" max="4098" width="7.88671875" customWidth="1"/>
    <col min="4099" max="4099" width="5.6640625" customWidth="1"/>
    <col min="4100" max="4100" width="39.77734375" customWidth="1"/>
    <col min="4101" max="4101" width="32.77734375" customWidth="1"/>
    <col min="4102" max="4102" width="6.109375" customWidth="1"/>
    <col min="4103" max="4103" width="7.88671875" bestFit="1" customWidth="1"/>
    <col min="4104" max="4104" width="15.44140625" customWidth="1"/>
    <col min="4105" max="4105" width="12.21875" customWidth="1"/>
    <col min="4106" max="4106" width="12.6640625" customWidth="1"/>
    <col min="4107" max="4107" width="12" customWidth="1"/>
    <col min="4108" max="4132" width="11.44140625" customWidth="1"/>
    <col min="4353" max="4353" width="2.109375" customWidth="1"/>
    <col min="4354" max="4354" width="7.88671875" customWidth="1"/>
    <col min="4355" max="4355" width="5.6640625" customWidth="1"/>
    <col min="4356" max="4356" width="39.77734375" customWidth="1"/>
    <col min="4357" max="4357" width="32.77734375" customWidth="1"/>
    <col min="4358" max="4358" width="6.109375" customWidth="1"/>
    <col min="4359" max="4359" width="7.88671875" bestFit="1" customWidth="1"/>
    <col min="4360" max="4360" width="15.44140625" customWidth="1"/>
    <col min="4361" max="4361" width="12.21875" customWidth="1"/>
    <col min="4362" max="4362" width="12.6640625" customWidth="1"/>
    <col min="4363" max="4363" width="12" customWidth="1"/>
    <col min="4364" max="4388" width="11.44140625" customWidth="1"/>
    <col min="4609" max="4609" width="2.109375" customWidth="1"/>
    <col min="4610" max="4610" width="7.88671875" customWidth="1"/>
    <col min="4611" max="4611" width="5.6640625" customWidth="1"/>
    <col min="4612" max="4612" width="39.77734375" customWidth="1"/>
    <col min="4613" max="4613" width="32.77734375" customWidth="1"/>
    <col min="4614" max="4614" width="6.109375" customWidth="1"/>
    <col min="4615" max="4615" width="7.88671875" bestFit="1" customWidth="1"/>
    <col min="4616" max="4616" width="15.44140625" customWidth="1"/>
    <col min="4617" max="4617" width="12.21875" customWidth="1"/>
    <col min="4618" max="4618" width="12.6640625" customWidth="1"/>
    <col min="4619" max="4619" width="12" customWidth="1"/>
    <col min="4620" max="4644" width="11.44140625" customWidth="1"/>
    <col min="4865" max="4865" width="2.109375" customWidth="1"/>
    <col min="4866" max="4866" width="7.88671875" customWidth="1"/>
    <col min="4867" max="4867" width="5.6640625" customWidth="1"/>
    <col min="4868" max="4868" width="39.77734375" customWidth="1"/>
    <col min="4869" max="4869" width="32.77734375" customWidth="1"/>
    <col min="4870" max="4870" width="6.109375" customWidth="1"/>
    <col min="4871" max="4871" width="7.88671875" bestFit="1" customWidth="1"/>
    <col min="4872" max="4872" width="15.44140625" customWidth="1"/>
    <col min="4873" max="4873" width="12.21875" customWidth="1"/>
    <col min="4874" max="4874" width="12.6640625" customWidth="1"/>
    <col min="4875" max="4875" width="12" customWidth="1"/>
    <col min="4876" max="4900" width="11.44140625" customWidth="1"/>
    <col min="5121" max="5121" width="2.109375" customWidth="1"/>
    <col min="5122" max="5122" width="7.88671875" customWidth="1"/>
    <col min="5123" max="5123" width="5.6640625" customWidth="1"/>
    <col min="5124" max="5124" width="39.77734375" customWidth="1"/>
    <col min="5125" max="5125" width="32.77734375" customWidth="1"/>
    <col min="5126" max="5126" width="6.109375" customWidth="1"/>
    <col min="5127" max="5127" width="7.88671875" bestFit="1" customWidth="1"/>
    <col min="5128" max="5128" width="15.44140625" customWidth="1"/>
    <col min="5129" max="5129" width="12.21875" customWidth="1"/>
    <col min="5130" max="5130" width="12.6640625" customWidth="1"/>
    <col min="5131" max="5131" width="12" customWidth="1"/>
    <col min="5132" max="5156" width="11.44140625" customWidth="1"/>
    <col min="5377" max="5377" width="2.109375" customWidth="1"/>
    <col min="5378" max="5378" width="7.88671875" customWidth="1"/>
    <col min="5379" max="5379" width="5.6640625" customWidth="1"/>
    <col min="5380" max="5380" width="39.77734375" customWidth="1"/>
    <col min="5381" max="5381" width="32.77734375" customWidth="1"/>
    <col min="5382" max="5382" width="6.109375" customWidth="1"/>
    <col min="5383" max="5383" width="7.88671875" bestFit="1" customWidth="1"/>
    <col min="5384" max="5384" width="15.44140625" customWidth="1"/>
    <col min="5385" max="5385" width="12.21875" customWidth="1"/>
    <col min="5386" max="5386" width="12.6640625" customWidth="1"/>
    <col min="5387" max="5387" width="12" customWidth="1"/>
    <col min="5388" max="5412" width="11.44140625" customWidth="1"/>
    <col min="5633" max="5633" width="2.109375" customWidth="1"/>
    <col min="5634" max="5634" width="7.88671875" customWidth="1"/>
    <col min="5635" max="5635" width="5.6640625" customWidth="1"/>
    <col min="5636" max="5636" width="39.77734375" customWidth="1"/>
    <col min="5637" max="5637" width="32.77734375" customWidth="1"/>
    <col min="5638" max="5638" width="6.109375" customWidth="1"/>
    <col min="5639" max="5639" width="7.88671875" bestFit="1" customWidth="1"/>
    <col min="5640" max="5640" width="15.44140625" customWidth="1"/>
    <col min="5641" max="5641" width="12.21875" customWidth="1"/>
    <col min="5642" max="5642" width="12.6640625" customWidth="1"/>
    <col min="5643" max="5643" width="12" customWidth="1"/>
    <col min="5644" max="5668" width="11.44140625" customWidth="1"/>
    <col min="5889" max="5889" width="2.109375" customWidth="1"/>
    <col min="5890" max="5890" width="7.88671875" customWidth="1"/>
    <col min="5891" max="5891" width="5.6640625" customWidth="1"/>
    <col min="5892" max="5892" width="39.77734375" customWidth="1"/>
    <col min="5893" max="5893" width="32.77734375" customWidth="1"/>
    <col min="5894" max="5894" width="6.109375" customWidth="1"/>
    <col min="5895" max="5895" width="7.88671875" bestFit="1" customWidth="1"/>
    <col min="5896" max="5896" width="15.44140625" customWidth="1"/>
    <col min="5897" max="5897" width="12.21875" customWidth="1"/>
    <col min="5898" max="5898" width="12.6640625" customWidth="1"/>
    <col min="5899" max="5899" width="12" customWidth="1"/>
    <col min="5900" max="5924" width="11.44140625" customWidth="1"/>
    <col min="6145" max="6145" width="2.109375" customWidth="1"/>
    <col min="6146" max="6146" width="7.88671875" customWidth="1"/>
    <col min="6147" max="6147" width="5.6640625" customWidth="1"/>
    <col min="6148" max="6148" width="39.77734375" customWidth="1"/>
    <col min="6149" max="6149" width="32.77734375" customWidth="1"/>
    <col min="6150" max="6150" width="6.109375" customWidth="1"/>
    <col min="6151" max="6151" width="7.88671875" bestFit="1" customWidth="1"/>
    <col min="6152" max="6152" width="15.44140625" customWidth="1"/>
    <col min="6153" max="6153" width="12.21875" customWidth="1"/>
    <col min="6154" max="6154" width="12.6640625" customWidth="1"/>
    <col min="6155" max="6155" width="12" customWidth="1"/>
    <col min="6156" max="6180" width="11.44140625" customWidth="1"/>
    <col min="6401" max="6401" width="2.109375" customWidth="1"/>
    <col min="6402" max="6402" width="7.88671875" customWidth="1"/>
    <col min="6403" max="6403" width="5.6640625" customWidth="1"/>
    <col min="6404" max="6404" width="39.77734375" customWidth="1"/>
    <col min="6405" max="6405" width="32.77734375" customWidth="1"/>
    <col min="6406" max="6406" width="6.109375" customWidth="1"/>
    <col min="6407" max="6407" width="7.88671875" bestFit="1" customWidth="1"/>
    <col min="6408" max="6408" width="15.44140625" customWidth="1"/>
    <col min="6409" max="6409" width="12.21875" customWidth="1"/>
    <col min="6410" max="6410" width="12.6640625" customWidth="1"/>
    <col min="6411" max="6411" width="12" customWidth="1"/>
    <col min="6412" max="6436" width="11.44140625" customWidth="1"/>
    <col min="6657" max="6657" width="2.109375" customWidth="1"/>
    <col min="6658" max="6658" width="7.88671875" customWidth="1"/>
    <col min="6659" max="6659" width="5.6640625" customWidth="1"/>
    <col min="6660" max="6660" width="39.77734375" customWidth="1"/>
    <col min="6661" max="6661" width="32.77734375" customWidth="1"/>
    <col min="6662" max="6662" width="6.109375" customWidth="1"/>
    <col min="6663" max="6663" width="7.88671875" bestFit="1" customWidth="1"/>
    <col min="6664" max="6664" width="15.44140625" customWidth="1"/>
    <col min="6665" max="6665" width="12.21875" customWidth="1"/>
    <col min="6666" max="6666" width="12.6640625" customWidth="1"/>
    <col min="6667" max="6667" width="12" customWidth="1"/>
    <col min="6668" max="6692" width="11.44140625" customWidth="1"/>
    <col min="6913" max="6913" width="2.109375" customWidth="1"/>
    <col min="6914" max="6914" width="7.88671875" customWidth="1"/>
    <col min="6915" max="6915" width="5.6640625" customWidth="1"/>
    <col min="6916" max="6916" width="39.77734375" customWidth="1"/>
    <col min="6917" max="6917" width="32.77734375" customWidth="1"/>
    <col min="6918" max="6918" width="6.109375" customWidth="1"/>
    <col min="6919" max="6919" width="7.88671875" bestFit="1" customWidth="1"/>
    <col min="6920" max="6920" width="15.44140625" customWidth="1"/>
    <col min="6921" max="6921" width="12.21875" customWidth="1"/>
    <col min="6922" max="6922" width="12.6640625" customWidth="1"/>
    <col min="6923" max="6923" width="12" customWidth="1"/>
    <col min="6924" max="6948" width="11.44140625" customWidth="1"/>
    <col min="7169" max="7169" width="2.109375" customWidth="1"/>
    <col min="7170" max="7170" width="7.88671875" customWidth="1"/>
    <col min="7171" max="7171" width="5.6640625" customWidth="1"/>
    <col min="7172" max="7172" width="39.77734375" customWidth="1"/>
    <col min="7173" max="7173" width="32.77734375" customWidth="1"/>
    <col min="7174" max="7174" width="6.109375" customWidth="1"/>
    <col min="7175" max="7175" width="7.88671875" bestFit="1" customWidth="1"/>
    <col min="7176" max="7176" width="15.44140625" customWidth="1"/>
    <col min="7177" max="7177" width="12.21875" customWidth="1"/>
    <col min="7178" max="7178" width="12.6640625" customWidth="1"/>
    <col min="7179" max="7179" width="12" customWidth="1"/>
    <col min="7180" max="7204" width="11.44140625" customWidth="1"/>
    <col min="7425" max="7425" width="2.109375" customWidth="1"/>
    <col min="7426" max="7426" width="7.88671875" customWidth="1"/>
    <col min="7427" max="7427" width="5.6640625" customWidth="1"/>
    <col min="7428" max="7428" width="39.77734375" customWidth="1"/>
    <col min="7429" max="7429" width="32.77734375" customWidth="1"/>
    <col min="7430" max="7430" width="6.109375" customWidth="1"/>
    <col min="7431" max="7431" width="7.88671875" bestFit="1" customWidth="1"/>
    <col min="7432" max="7432" width="15.44140625" customWidth="1"/>
    <col min="7433" max="7433" width="12.21875" customWidth="1"/>
    <col min="7434" max="7434" width="12.6640625" customWidth="1"/>
    <col min="7435" max="7435" width="12" customWidth="1"/>
    <col min="7436" max="7460" width="11.44140625" customWidth="1"/>
    <col min="7681" max="7681" width="2.109375" customWidth="1"/>
    <col min="7682" max="7682" width="7.88671875" customWidth="1"/>
    <col min="7683" max="7683" width="5.6640625" customWidth="1"/>
    <col min="7684" max="7684" width="39.77734375" customWidth="1"/>
    <col min="7685" max="7685" width="32.77734375" customWidth="1"/>
    <col min="7686" max="7686" width="6.109375" customWidth="1"/>
    <col min="7687" max="7687" width="7.88671875" bestFit="1" customWidth="1"/>
    <col min="7688" max="7688" width="15.44140625" customWidth="1"/>
    <col min="7689" max="7689" width="12.21875" customWidth="1"/>
    <col min="7690" max="7690" width="12.6640625" customWidth="1"/>
    <col min="7691" max="7691" width="12" customWidth="1"/>
    <col min="7692" max="7716" width="11.44140625" customWidth="1"/>
    <col min="7937" max="7937" width="2.109375" customWidth="1"/>
    <col min="7938" max="7938" width="7.88671875" customWidth="1"/>
    <col min="7939" max="7939" width="5.6640625" customWidth="1"/>
    <col min="7940" max="7940" width="39.77734375" customWidth="1"/>
    <col min="7941" max="7941" width="32.77734375" customWidth="1"/>
    <col min="7942" max="7942" width="6.109375" customWidth="1"/>
    <col min="7943" max="7943" width="7.88671875" bestFit="1" customWidth="1"/>
    <col min="7944" max="7944" width="15.44140625" customWidth="1"/>
    <col min="7945" max="7945" width="12.21875" customWidth="1"/>
    <col min="7946" max="7946" width="12.6640625" customWidth="1"/>
    <col min="7947" max="7947" width="12" customWidth="1"/>
    <col min="7948" max="7972" width="11.44140625" customWidth="1"/>
    <col min="8193" max="8193" width="2.109375" customWidth="1"/>
    <col min="8194" max="8194" width="7.88671875" customWidth="1"/>
    <col min="8195" max="8195" width="5.6640625" customWidth="1"/>
    <col min="8196" max="8196" width="39.77734375" customWidth="1"/>
    <col min="8197" max="8197" width="32.77734375" customWidth="1"/>
    <col min="8198" max="8198" width="6.109375" customWidth="1"/>
    <col min="8199" max="8199" width="7.88671875" bestFit="1" customWidth="1"/>
    <col min="8200" max="8200" width="15.44140625" customWidth="1"/>
    <col min="8201" max="8201" width="12.21875" customWidth="1"/>
    <col min="8202" max="8202" width="12.6640625" customWidth="1"/>
    <col min="8203" max="8203" width="12" customWidth="1"/>
    <col min="8204" max="8228" width="11.44140625" customWidth="1"/>
    <col min="8449" max="8449" width="2.109375" customWidth="1"/>
    <col min="8450" max="8450" width="7.88671875" customWidth="1"/>
    <col min="8451" max="8451" width="5.6640625" customWidth="1"/>
    <col min="8452" max="8452" width="39.77734375" customWidth="1"/>
    <col min="8453" max="8453" width="32.77734375" customWidth="1"/>
    <col min="8454" max="8454" width="6.109375" customWidth="1"/>
    <col min="8455" max="8455" width="7.88671875" bestFit="1" customWidth="1"/>
    <col min="8456" max="8456" width="15.44140625" customWidth="1"/>
    <col min="8457" max="8457" width="12.21875" customWidth="1"/>
    <col min="8458" max="8458" width="12.6640625" customWidth="1"/>
    <col min="8459" max="8459" width="12" customWidth="1"/>
    <col min="8460" max="8484" width="11.44140625" customWidth="1"/>
    <col min="8705" max="8705" width="2.109375" customWidth="1"/>
    <col min="8706" max="8706" width="7.88671875" customWidth="1"/>
    <col min="8707" max="8707" width="5.6640625" customWidth="1"/>
    <col min="8708" max="8708" width="39.77734375" customWidth="1"/>
    <col min="8709" max="8709" width="32.77734375" customWidth="1"/>
    <col min="8710" max="8710" width="6.109375" customWidth="1"/>
    <col min="8711" max="8711" width="7.88671875" bestFit="1" customWidth="1"/>
    <col min="8712" max="8712" width="15.44140625" customWidth="1"/>
    <col min="8713" max="8713" width="12.21875" customWidth="1"/>
    <col min="8714" max="8714" width="12.6640625" customWidth="1"/>
    <col min="8715" max="8715" width="12" customWidth="1"/>
    <col min="8716" max="8740" width="11.44140625" customWidth="1"/>
    <col min="8961" max="8961" width="2.109375" customWidth="1"/>
    <col min="8962" max="8962" width="7.88671875" customWidth="1"/>
    <col min="8963" max="8963" width="5.6640625" customWidth="1"/>
    <col min="8964" max="8964" width="39.77734375" customWidth="1"/>
    <col min="8965" max="8965" width="32.77734375" customWidth="1"/>
    <col min="8966" max="8966" width="6.109375" customWidth="1"/>
    <col min="8967" max="8967" width="7.88671875" bestFit="1" customWidth="1"/>
    <col min="8968" max="8968" width="15.44140625" customWidth="1"/>
    <col min="8969" max="8969" width="12.21875" customWidth="1"/>
    <col min="8970" max="8970" width="12.6640625" customWidth="1"/>
    <col min="8971" max="8971" width="12" customWidth="1"/>
    <col min="8972" max="8996" width="11.44140625" customWidth="1"/>
    <col min="9217" max="9217" width="2.109375" customWidth="1"/>
    <col min="9218" max="9218" width="7.88671875" customWidth="1"/>
    <col min="9219" max="9219" width="5.6640625" customWidth="1"/>
    <col min="9220" max="9220" width="39.77734375" customWidth="1"/>
    <col min="9221" max="9221" width="32.77734375" customWidth="1"/>
    <col min="9222" max="9222" width="6.109375" customWidth="1"/>
    <col min="9223" max="9223" width="7.88671875" bestFit="1" customWidth="1"/>
    <col min="9224" max="9224" width="15.44140625" customWidth="1"/>
    <col min="9225" max="9225" width="12.21875" customWidth="1"/>
    <col min="9226" max="9226" width="12.6640625" customWidth="1"/>
    <col min="9227" max="9227" width="12" customWidth="1"/>
    <col min="9228" max="9252" width="11.44140625" customWidth="1"/>
    <col min="9473" max="9473" width="2.109375" customWidth="1"/>
    <col min="9474" max="9474" width="7.88671875" customWidth="1"/>
    <col min="9475" max="9475" width="5.6640625" customWidth="1"/>
    <col min="9476" max="9476" width="39.77734375" customWidth="1"/>
    <col min="9477" max="9477" width="32.77734375" customWidth="1"/>
    <col min="9478" max="9478" width="6.109375" customWidth="1"/>
    <col min="9479" max="9479" width="7.88671875" bestFit="1" customWidth="1"/>
    <col min="9480" max="9480" width="15.44140625" customWidth="1"/>
    <col min="9481" max="9481" width="12.21875" customWidth="1"/>
    <col min="9482" max="9482" width="12.6640625" customWidth="1"/>
    <col min="9483" max="9483" width="12" customWidth="1"/>
    <col min="9484" max="9508" width="11.44140625" customWidth="1"/>
    <col min="9729" max="9729" width="2.109375" customWidth="1"/>
    <col min="9730" max="9730" width="7.88671875" customWidth="1"/>
    <col min="9731" max="9731" width="5.6640625" customWidth="1"/>
    <col min="9732" max="9732" width="39.77734375" customWidth="1"/>
    <col min="9733" max="9733" width="32.77734375" customWidth="1"/>
    <col min="9734" max="9734" width="6.109375" customWidth="1"/>
    <col min="9735" max="9735" width="7.88671875" bestFit="1" customWidth="1"/>
    <col min="9736" max="9736" width="15.44140625" customWidth="1"/>
    <col min="9737" max="9737" width="12.21875" customWidth="1"/>
    <col min="9738" max="9738" width="12.6640625" customWidth="1"/>
    <col min="9739" max="9739" width="12" customWidth="1"/>
    <col min="9740" max="9764" width="11.44140625" customWidth="1"/>
    <col min="9985" max="9985" width="2.109375" customWidth="1"/>
    <col min="9986" max="9986" width="7.88671875" customWidth="1"/>
    <col min="9987" max="9987" width="5.6640625" customWidth="1"/>
    <col min="9988" max="9988" width="39.77734375" customWidth="1"/>
    <col min="9989" max="9989" width="32.77734375" customWidth="1"/>
    <col min="9990" max="9990" width="6.109375" customWidth="1"/>
    <col min="9991" max="9991" width="7.88671875" bestFit="1" customWidth="1"/>
    <col min="9992" max="9992" width="15.44140625" customWidth="1"/>
    <col min="9993" max="9993" width="12.21875" customWidth="1"/>
    <col min="9994" max="9994" width="12.6640625" customWidth="1"/>
    <col min="9995" max="9995" width="12" customWidth="1"/>
    <col min="9996" max="10020" width="11.44140625" customWidth="1"/>
    <col min="10241" max="10241" width="2.109375" customWidth="1"/>
    <col min="10242" max="10242" width="7.88671875" customWidth="1"/>
    <col min="10243" max="10243" width="5.6640625" customWidth="1"/>
    <col min="10244" max="10244" width="39.77734375" customWidth="1"/>
    <col min="10245" max="10245" width="32.77734375" customWidth="1"/>
    <col min="10246" max="10246" width="6.109375" customWidth="1"/>
    <col min="10247" max="10247" width="7.88671875" bestFit="1" customWidth="1"/>
    <col min="10248" max="10248" width="15.44140625" customWidth="1"/>
    <col min="10249" max="10249" width="12.21875" customWidth="1"/>
    <col min="10250" max="10250" width="12.6640625" customWidth="1"/>
    <col min="10251" max="10251" width="12" customWidth="1"/>
    <col min="10252" max="10276" width="11.44140625" customWidth="1"/>
    <col min="10497" max="10497" width="2.109375" customWidth="1"/>
    <col min="10498" max="10498" width="7.88671875" customWidth="1"/>
    <col min="10499" max="10499" width="5.6640625" customWidth="1"/>
    <col min="10500" max="10500" width="39.77734375" customWidth="1"/>
    <col min="10501" max="10501" width="32.77734375" customWidth="1"/>
    <col min="10502" max="10502" width="6.109375" customWidth="1"/>
    <col min="10503" max="10503" width="7.88671875" bestFit="1" customWidth="1"/>
    <col min="10504" max="10504" width="15.44140625" customWidth="1"/>
    <col min="10505" max="10505" width="12.21875" customWidth="1"/>
    <col min="10506" max="10506" width="12.6640625" customWidth="1"/>
    <col min="10507" max="10507" width="12" customWidth="1"/>
    <col min="10508" max="10532" width="11.44140625" customWidth="1"/>
    <col min="10753" max="10753" width="2.109375" customWidth="1"/>
    <col min="10754" max="10754" width="7.88671875" customWidth="1"/>
    <col min="10755" max="10755" width="5.6640625" customWidth="1"/>
    <col min="10756" max="10756" width="39.77734375" customWidth="1"/>
    <col min="10757" max="10757" width="32.77734375" customWidth="1"/>
    <col min="10758" max="10758" width="6.109375" customWidth="1"/>
    <col min="10759" max="10759" width="7.88671875" bestFit="1" customWidth="1"/>
    <col min="10760" max="10760" width="15.44140625" customWidth="1"/>
    <col min="10761" max="10761" width="12.21875" customWidth="1"/>
    <col min="10762" max="10762" width="12.6640625" customWidth="1"/>
    <col min="10763" max="10763" width="12" customWidth="1"/>
    <col min="10764" max="10788" width="11.44140625" customWidth="1"/>
    <col min="11009" max="11009" width="2.109375" customWidth="1"/>
    <col min="11010" max="11010" width="7.88671875" customWidth="1"/>
    <col min="11011" max="11011" width="5.6640625" customWidth="1"/>
    <col min="11012" max="11012" width="39.77734375" customWidth="1"/>
    <col min="11013" max="11013" width="32.77734375" customWidth="1"/>
    <col min="11014" max="11014" width="6.109375" customWidth="1"/>
    <col min="11015" max="11015" width="7.88671875" bestFit="1" customWidth="1"/>
    <col min="11016" max="11016" width="15.44140625" customWidth="1"/>
    <col min="11017" max="11017" width="12.21875" customWidth="1"/>
    <col min="11018" max="11018" width="12.6640625" customWidth="1"/>
    <col min="11019" max="11019" width="12" customWidth="1"/>
    <col min="11020" max="11044" width="11.44140625" customWidth="1"/>
    <col min="11265" max="11265" width="2.109375" customWidth="1"/>
    <col min="11266" max="11266" width="7.88671875" customWidth="1"/>
    <col min="11267" max="11267" width="5.6640625" customWidth="1"/>
    <col min="11268" max="11268" width="39.77734375" customWidth="1"/>
    <col min="11269" max="11269" width="32.77734375" customWidth="1"/>
    <col min="11270" max="11270" width="6.109375" customWidth="1"/>
    <col min="11271" max="11271" width="7.88671875" bestFit="1" customWidth="1"/>
    <col min="11272" max="11272" width="15.44140625" customWidth="1"/>
    <col min="11273" max="11273" width="12.21875" customWidth="1"/>
    <col min="11274" max="11274" width="12.6640625" customWidth="1"/>
    <col min="11275" max="11275" width="12" customWidth="1"/>
    <col min="11276" max="11300" width="11.44140625" customWidth="1"/>
    <col min="11521" max="11521" width="2.109375" customWidth="1"/>
    <col min="11522" max="11522" width="7.88671875" customWidth="1"/>
    <col min="11523" max="11523" width="5.6640625" customWidth="1"/>
    <col min="11524" max="11524" width="39.77734375" customWidth="1"/>
    <col min="11525" max="11525" width="32.77734375" customWidth="1"/>
    <col min="11526" max="11526" width="6.109375" customWidth="1"/>
    <col min="11527" max="11527" width="7.88671875" bestFit="1" customWidth="1"/>
    <col min="11528" max="11528" width="15.44140625" customWidth="1"/>
    <col min="11529" max="11529" width="12.21875" customWidth="1"/>
    <col min="11530" max="11530" width="12.6640625" customWidth="1"/>
    <col min="11531" max="11531" width="12" customWidth="1"/>
    <col min="11532" max="11556" width="11.44140625" customWidth="1"/>
    <col min="11777" max="11777" width="2.109375" customWidth="1"/>
    <col min="11778" max="11778" width="7.88671875" customWidth="1"/>
    <col min="11779" max="11779" width="5.6640625" customWidth="1"/>
    <col min="11780" max="11780" width="39.77734375" customWidth="1"/>
    <col min="11781" max="11781" width="32.77734375" customWidth="1"/>
    <col min="11782" max="11782" width="6.109375" customWidth="1"/>
    <col min="11783" max="11783" width="7.88671875" bestFit="1" customWidth="1"/>
    <col min="11784" max="11784" width="15.44140625" customWidth="1"/>
    <col min="11785" max="11785" width="12.21875" customWidth="1"/>
    <col min="11786" max="11786" width="12.6640625" customWidth="1"/>
    <col min="11787" max="11787" width="12" customWidth="1"/>
    <col min="11788" max="11812" width="11.44140625" customWidth="1"/>
    <col min="12033" max="12033" width="2.109375" customWidth="1"/>
    <col min="12034" max="12034" width="7.88671875" customWidth="1"/>
    <col min="12035" max="12035" width="5.6640625" customWidth="1"/>
    <col min="12036" max="12036" width="39.77734375" customWidth="1"/>
    <col min="12037" max="12037" width="32.77734375" customWidth="1"/>
    <col min="12038" max="12038" width="6.109375" customWidth="1"/>
    <col min="12039" max="12039" width="7.88671875" bestFit="1" customWidth="1"/>
    <col min="12040" max="12040" width="15.44140625" customWidth="1"/>
    <col min="12041" max="12041" width="12.21875" customWidth="1"/>
    <col min="12042" max="12042" width="12.6640625" customWidth="1"/>
    <col min="12043" max="12043" width="12" customWidth="1"/>
    <col min="12044" max="12068" width="11.44140625" customWidth="1"/>
    <col min="12289" max="12289" width="2.109375" customWidth="1"/>
    <col min="12290" max="12290" width="7.88671875" customWidth="1"/>
    <col min="12291" max="12291" width="5.6640625" customWidth="1"/>
    <col min="12292" max="12292" width="39.77734375" customWidth="1"/>
    <col min="12293" max="12293" width="32.77734375" customWidth="1"/>
    <col min="12294" max="12294" width="6.109375" customWidth="1"/>
    <col min="12295" max="12295" width="7.88671875" bestFit="1" customWidth="1"/>
    <col min="12296" max="12296" width="15.44140625" customWidth="1"/>
    <col min="12297" max="12297" width="12.21875" customWidth="1"/>
    <col min="12298" max="12298" width="12.6640625" customWidth="1"/>
    <col min="12299" max="12299" width="12" customWidth="1"/>
    <col min="12300" max="12324" width="11.44140625" customWidth="1"/>
    <col min="12545" max="12545" width="2.109375" customWidth="1"/>
    <col min="12546" max="12546" width="7.88671875" customWidth="1"/>
    <col min="12547" max="12547" width="5.6640625" customWidth="1"/>
    <col min="12548" max="12548" width="39.77734375" customWidth="1"/>
    <col min="12549" max="12549" width="32.77734375" customWidth="1"/>
    <col min="12550" max="12550" width="6.109375" customWidth="1"/>
    <col min="12551" max="12551" width="7.88671875" bestFit="1" customWidth="1"/>
    <col min="12552" max="12552" width="15.44140625" customWidth="1"/>
    <col min="12553" max="12553" width="12.21875" customWidth="1"/>
    <col min="12554" max="12554" width="12.6640625" customWidth="1"/>
    <col min="12555" max="12555" width="12" customWidth="1"/>
    <col min="12556" max="12580" width="11.44140625" customWidth="1"/>
    <col min="12801" max="12801" width="2.109375" customWidth="1"/>
    <col min="12802" max="12802" width="7.88671875" customWidth="1"/>
    <col min="12803" max="12803" width="5.6640625" customWidth="1"/>
    <col min="12804" max="12804" width="39.77734375" customWidth="1"/>
    <col min="12805" max="12805" width="32.77734375" customWidth="1"/>
    <col min="12806" max="12806" width="6.109375" customWidth="1"/>
    <col min="12807" max="12807" width="7.88671875" bestFit="1" customWidth="1"/>
    <col min="12808" max="12808" width="15.44140625" customWidth="1"/>
    <col min="12809" max="12809" width="12.21875" customWidth="1"/>
    <col min="12810" max="12810" width="12.6640625" customWidth="1"/>
    <col min="12811" max="12811" width="12" customWidth="1"/>
    <col min="12812" max="12836" width="11.44140625" customWidth="1"/>
    <col min="13057" max="13057" width="2.109375" customWidth="1"/>
    <col min="13058" max="13058" width="7.88671875" customWidth="1"/>
    <col min="13059" max="13059" width="5.6640625" customWidth="1"/>
    <col min="13060" max="13060" width="39.77734375" customWidth="1"/>
    <col min="13061" max="13061" width="32.77734375" customWidth="1"/>
    <col min="13062" max="13062" width="6.109375" customWidth="1"/>
    <col min="13063" max="13063" width="7.88671875" bestFit="1" customWidth="1"/>
    <col min="13064" max="13064" width="15.44140625" customWidth="1"/>
    <col min="13065" max="13065" width="12.21875" customWidth="1"/>
    <col min="13066" max="13066" width="12.6640625" customWidth="1"/>
    <col min="13067" max="13067" width="12" customWidth="1"/>
    <col min="13068" max="13092" width="11.44140625" customWidth="1"/>
    <col min="13313" max="13313" width="2.109375" customWidth="1"/>
    <col min="13314" max="13314" width="7.88671875" customWidth="1"/>
    <col min="13315" max="13315" width="5.6640625" customWidth="1"/>
    <col min="13316" max="13316" width="39.77734375" customWidth="1"/>
    <col min="13317" max="13317" width="32.77734375" customWidth="1"/>
    <col min="13318" max="13318" width="6.109375" customWidth="1"/>
    <col min="13319" max="13319" width="7.88671875" bestFit="1" customWidth="1"/>
    <col min="13320" max="13320" width="15.44140625" customWidth="1"/>
    <col min="13321" max="13321" width="12.21875" customWidth="1"/>
    <col min="13322" max="13322" width="12.6640625" customWidth="1"/>
    <col min="13323" max="13323" width="12" customWidth="1"/>
    <col min="13324" max="13348" width="11.44140625" customWidth="1"/>
    <col min="13569" max="13569" width="2.109375" customWidth="1"/>
    <col min="13570" max="13570" width="7.88671875" customWidth="1"/>
    <col min="13571" max="13571" width="5.6640625" customWidth="1"/>
    <col min="13572" max="13572" width="39.77734375" customWidth="1"/>
    <col min="13573" max="13573" width="32.77734375" customWidth="1"/>
    <col min="13574" max="13574" width="6.109375" customWidth="1"/>
    <col min="13575" max="13575" width="7.88671875" bestFit="1" customWidth="1"/>
    <col min="13576" max="13576" width="15.44140625" customWidth="1"/>
    <col min="13577" max="13577" width="12.21875" customWidth="1"/>
    <col min="13578" max="13578" width="12.6640625" customWidth="1"/>
    <col min="13579" max="13579" width="12" customWidth="1"/>
    <col min="13580" max="13604" width="11.44140625" customWidth="1"/>
    <col min="13825" max="13825" width="2.109375" customWidth="1"/>
    <col min="13826" max="13826" width="7.88671875" customWidth="1"/>
    <col min="13827" max="13827" width="5.6640625" customWidth="1"/>
    <col min="13828" max="13828" width="39.77734375" customWidth="1"/>
    <col min="13829" max="13829" width="32.77734375" customWidth="1"/>
    <col min="13830" max="13830" width="6.109375" customWidth="1"/>
    <col min="13831" max="13831" width="7.88671875" bestFit="1" customWidth="1"/>
    <col min="13832" max="13832" width="15.44140625" customWidth="1"/>
    <col min="13833" max="13833" width="12.21875" customWidth="1"/>
    <col min="13834" max="13834" width="12.6640625" customWidth="1"/>
    <col min="13835" max="13835" width="12" customWidth="1"/>
    <col min="13836" max="13860" width="11.44140625" customWidth="1"/>
    <col min="14081" max="14081" width="2.109375" customWidth="1"/>
    <col min="14082" max="14082" width="7.88671875" customWidth="1"/>
    <col min="14083" max="14083" width="5.6640625" customWidth="1"/>
    <col min="14084" max="14084" width="39.77734375" customWidth="1"/>
    <col min="14085" max="14085" width="32.77734375" customWidth="1"/>
    <col min="14086" max="14086" width="6.109375" customWidth="1"/>
    <col min="14087" max="14087" width="7.88671875" bestFit="1" customWidth="1"/>
    <col min="14088" max="14088" width="15.44140625" customWidth="1"/>
    <col min="14089" max="14089" width="12.21875" customWidth="1"/>
    <col min="14090" max="14090" width="12.6640625" customWidth="1"/>
    <col min="14091" max="14091" width="12" customWidth="1"/>
    <col min="14092" max="14116" width="11.44140625" customWidth="1"/>
    <col min="14337" max="14337" width="2.109375" customWidth="1"/>
    <col min="14338" max="14338" width="7.88671875" customWidth="1"/>
    <col min="14339" max="14339" width="5.6640625" customWidth="1"/>
    <col min="14340" max="14340" width="39.77734375" customWidth="1"/>
    <col min="14341" max="14341" width="32.77734375" customWidth="1"/>
    <col min="14342" max="14342" width="6.109375" customWidth="1"/>
    <col min="14343" max="14343" width="7.88671875" bestFit="1" customWidth="1"/>
    <col min="14344" max="14344" width="15.44140625" customWidth="1"/>
    <col min="14345" max="14345" width="12.21875" customWidth="1"/>
    <col min="14346" max="14346" width="12.6640625" customWidth="1"/>
    <col min="14347" max="14347" width="12" customWidth="1"/>
    <col min="14348" max="14372" width="11.44140625" customWidth="1"/>
    <col min="14593" max="14593" width="2.109375" customWidth="1"/>
    <col min="14594" max="14594" width="7.88671875" customWidth="1"/>
    <col min="14595" max="14595" width="5.6640625" customWidth="1"/>
    <col min="14596" max="14596" width="39.77734375" customWidth="1"/>
    <col min="14597" max="14597" width="32.77734375" customWidth="1"/>
    <col min="14598" max="14598" width="6.109375" customWidth="1"/>
    <col min="14599" max="14599" width="7.88671875" bestFit="1" customWidth="1"/>
    <col min="14600" max="14600" width="15.44140625" customWidth="1"/>
    <col min="14601" max="14601" width="12.21875" customWidth="1"/>
    <col min="14602" max="14602" width="12.6640625" customWidth="1"/>
    <col min="14603" max="14603" width="12" customWidth="1"/>
    <col min="14604" max="14628" width="11.44140625" customWidth="1"/>
    <col min="14849" max="14849" width="2.109375" customWidth="1"/>
    <col min="14850" max="14850" width="7.88671875" customWidth="1"/>
    <col min="14851" max="14851" width="5.6640625" customWidth="1"/>
    <col min="14852" max="14852" width="39.77734375" customWidth="1"/>
    <col min="14853" max="14853" width="32.77734375" customWidth="1"/>
    <col min="14854" max="14854" width="6.109375" customWidth="1"/>
    <col min="14855" max="14855" width="7.88671875" bestFit="1" customWidth="1"/>
    <col min="14856" max="14856" width="15.44140625" customWidth="1"/>
    <col min="14857" max="14857" width="12.21875" customWidth="1"/>
    <col min="14858" max="14858" width="12.6640625" customWidth="1"/>
    <col min="14859" max="14859" width="12" customWidth="1"/>
    <col min="14860" max="14884" width="11.44140625" customWidth="1"/>
    <col min="15105" max="15105" width="2.109375" customWidth="1"/>
    <col min="15106" max="15106" width="7.88671875" customWidth="1"/>
    <col min="15107" max="15107" width="5.6640625" customWidth="1"/>
    <col min="15108" max="15108" width="39.77734375" customWidth="1"/>
    <col min="15109" max="15109" width="32.77734375" customWidth="1"/>
    <col min="15110" max="15110" width="6.109375" customWidth="1"/>
    <col min="15111" max="15111" width="7.88671875" bestFit="1" customWidth="1"/>
    <col min="15112" max="15112" width="15.44140625" customWidth="1"/>
    <col min="15113" max="15113" width="12.21875" customWidth="1"/>
    <col min="15114" max="15114" width="12.6640625" customWidth="1"/>
    <col min="15115" max="15115" width="12" customWidth="1"/>
    <col min="15116" max="15140" width="11.44140625" customWidth="1"/>
    <col min="15361" max="15361" width="2.109375" customWidth="1"/>
    <col min="15362" max="15362" width="7.88671875" customWidth="1"/>
    <col min="15363" max="15363" width="5.6640625" customWidth="1"/>
    <col min="15364" max="15364" width="39.77734375" customWidth="1"/>
    <col min="15365" max="15365" width="32.77734375" customWidth="1"/>
    <col min="15366" max="15366" width="6.109375" customWidth="1"/>
    <col min="15367" max="15367" width="7.88671875" bestFit="1" customWidth="1"/>
    <col min="15368" max="15368" width="15.44140625" customWidth="1"/>
    <col min="15369" max="15369" width="12.21875" customWidth="1"/>
    <col min="15370" max="15370" width="12.6640625" customWidth="1"/>
    <col min="15371" max="15371" width="12" customWidth="1"/>
    <col min="15372" max="15396" width="11.44140625" customWidth="1"/>
    <col min="15617" max="15617" width="2.109375" customWidth="1"/>
    <col min="15618" max="15618" width="7.88671875" customWidth="1"/>
    <col min="15619" max="15619" width="5.6640625" customWidth="1"/>
    <col min="15620" max="15620" width="39.77734375" customWidth="1"/>
    <col min="15621" max="15621" width="32.77734375" customWidth="1"/>
    <col min="15622" max="15622" width="6.109375" customWidth="1"/>
    <col min="15623" max="15623" width="7.88671875" bestFit="1" customWidth="1"/>
    <col min="15624" max="15624" width="15.44140625" customWidth="1"/>
    <col min="15625" max="15625" width="12.21875" customWidth="1"/>
    <col min="15626" max="15626" width="12.6640625" customWidth="1"/>
    <col min="15627" max="15627" width="12" customWidth="1"/>
    <col min="15628" max="15652" width="11.44140625" customWidth="1"/>
    <col min="15873" max="15873" width="2.109375" customWidth="1"/>
    <col min="15874" max="15874" width="7.88671875" customWidth="1"/>
    <col min="15875" max="15875" width="5.6640625" customWidth="1"/>
    <col min="15876" max="15876" width="39.77734375" customWidth="1"/>
    <col min="15877" max="15877" width="32.77734375" customWidth="1"/>
    <col min="15878" max="15878" width="6.109375" customWidth="1"/>
    <col min="15879" max="15879" width="7.88671875" bestFit="1" customWidth="1"/>
    <col min="15880" max="15880" width="15.44140625" customWidth="1"/>
    <col min="15881" max="15881" width="12.21875" customWidth="1"/>
    <col min="15882" max="15882" width="12.6640625" customWidth="1"/>
    <col min="15883" max="15883" width="12" customWidth="1"/>
    <col min="15884" max="15908" width="11.44140625" customWidth="1"/>
    <col min="16129" max="16129" width="2.109375" customWidth="1"/>
    <col min="16130" max="16130" width="7.88671875" customWidth="1"/>
    <col min="16131" max="16131" width="5.6640625" customWidth="1"/>
    <col min="16132" max="16132" width="39.77734375" customWidth="1"/>
    <col min="16133" max="16133" width="32.77734375" customWidth="1"/>
    <col min="16134" max="16134" width="6.109375" customWidth="1"/>
    <col min="16135" max="16135" width="7.88671875" bestFit="1" customWidth="1"/>
    <col min="16136" max="16136" width="15.44140625" customWidth="1"/>
    <col min="16137" max="16137" width="12.21875" customWidth="1"/>
    <col min="16138" max="16138" width="12.6640625" customWidth="1"/>
    <col min="16139" max="16139" width="12" customWidth="1"/>
    <col min="16140" max="16164" width="11.44140625" customWidth="1"/>
  </cols>
  <sheetData>
    <row r="1" spans="1:37" ht="18.75" thickBot="1" x14ac:dyDescent="0.25">
      <c r="A1" s="164"/>
      <c r="B1" s="145"/>
      <c r="C1" s="161" t="s">
        <v>500</v>
      </c>
      <c r="D1" s="191"/>
      <c r="E1" s="252"/>
      <c r="F1" s="164"/>
      <c r="G1" s="164"/>
      <c r="H1" s="164"/>
      <c r="I1" s="164"/>
      <c r="J1" s="165"/>
      <c r="K1" s="165"/>
      <c r="L1" s="253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4"/>
      <c r="AI1" s="165"/>
      <c r="AJ1" s="165"/>
      <c r="AK1" s="165"/>
    </row>
    <row r="2" spans="1:37" ht="44.45" customHeight="1" thickBot="1" x14ac:dyDescent="0.25">
      <c r="A2" s="168"/>
      <c r="B2" s="168"/>
      <c r="C2" s="254" t="s">
        <v>361</v>
      </c>
      <c r="D2" s="170" t="s">
        <v>138</v>
      </c>
      <c r="E2" s="255" t="s">
        <v>110</v>
      </c>
      <c r="F2" s="170" t="s">
        <v>139</v>
      </c>
      <c r="G2" s="170" t="s">
        <v>188</v>
      </c>
      <c r="H2" s="652"/>
      <c r="I2" s="256"/>
      <c r="J2" s="256"/>
      <c r="K2" s="662" t="str">
        <f>'WRZ summary'!G5</f>
        <v>Revised Base Year 2019-2020</v>
      </c>
      <c r="L2" s="196" t="str">
        <f>'WRZ summary'!H5</f>
        <v>2020-21</v>
      </c>
      <c r="M2" s="196" t="str">
        <f>'WRZ summary'!I5</f>
        <v>2021-22</v>
      </c>
      <c r="N2" s="196" t="str">
        <f>'WRZ summary'!J5</f>
        <v>2022-23</v>
      </c>
      <c r="O2" s="196" t="str">
        <f>'WRZ summary'!K5</f>
        <v>2023-24</v>
      </c>
      <c r="P2" s="196" t="str">
        <f>'WRZ summary'!L5</f>
        <v>2024-25</v>
      </c>
      <c r="Q2" s="196" t="str">
        <f>'WRZ summary'!M5</f>
        <v>2025-26</v>
      </c>
      <c r="R2" s="196" t="str">
        <f>'WRZ summary'!N5</f>
        <v>2026-27</v>
      </c>
      <c r="S2" s="196" t="str">
        <f>'WRZ summary'!O5</f>
        <v>2027-28</v>
      </c>
      <c r="T2" s="196" t="str">
        <f>'WRZ summary'!P5</f>
        <v>2028-29</v>
      </c>
      <c r="U2" s="196" t="str">
        <f>'WRZ summary'!Q5</f>
        <v>2029-2030</v>
      </c>
      <c r="V2" s="196" t="str">
        <f>'WRZ summary'!R5</f>
        <v>2030-2031</v>
      </c>
      <c r="W2" s="196" t="str">
        <f>'WRZ summary'!S5</f>
        <v>2031-2032</v>
      </c>
      <c r="X2" s="196" t="str">
        <f>'WRZ summary'!T5</f>
        <v>2032-33</v>
      </c>
      <c r="Y2" s="196" t="str">
        <f>'WRZ summary'!U5</f>
        <v>2033-34</v>
      </c>
      <c r="Z2" s="196" t="str">
        <f>'WRZ summary'!V5</f>
        <v>2034-35</v>
      </c>
      <c r="AA2" s="196" t="str">
        <f>'WRZ summary'!W5</f>
        <v>2035-36</v>
      </c>
      <c r="AB2" s="196" t="str">
        <f>'WRZ summary'!X5</f>
        <v>2036-37</v>
      </c>
      <c r="AC2" s="196" t="str">
        <f>'WRZ summary'!Y5</f>
        <v>2037-38</v>
      </c>
      <c r="AD2" s="196" t="str">
        <f>'WRZ summary'!Z5</f>
        <v>2038-39</v>
      </c>
      <c r="AE2" s="196" t="str">
        <f>'WRZ summary'!AA5</f>
        <v>2039-40</v>
      </c>
      <c r="AF2" s="196" t="str">
        <f>'WRZ summary'!AB5</f>
        <v>2040-41</v>
      </c>
      <c r="AG2" s="196" t="str">
        <f>'WRZ summary'!AC5</f>
        <v>2041-42</v>
      </c>
      <c r="AH2" s="196" t="str">
        <f>'WRZ summary'!AD5</f>
        <v>2042-43</v>
      </c>
      <c r="AI2" s="196" t="str">
        <f>'WRZ summary'!AE5</f>
        <v>2043-44</v>
      </c>
      <c r="AJ2" s="197" t="str">
        <f>'WRZ summary'!AF5</f>
        <v>2044-45</v>
      </c>
      <c r="AK2" s="257"/>
    </row>
    <row r="3" spans="1:37" x14ac:dyDescent="0.2">
      <c r="A3" s="160"/>
      <c r="B3" s="738" t="s">
        <v>339</v>
      </c>
      <c r="C3" s="312" t="s">
        <v>501</v>
      </c>
      <c r="D3" s="334" t="s">
        <v>502</v>
      </c>
      <c r="E3" s="313" t="s">
        <v>503</v>
      </c>
      <c r="F3" s="312" t="s">
        <v>73</v>
      </c>
      <c r="G3" s="312">
        <v>2</v>
      </c>
      <c r="H3" s="636"/>
      <c r="I3" s="337"/>
      <c r="J3" s="337"/>
      <c r="K3" s="629">
        <f>SUM('8. FP Demand'!K3,'8. FP Demand'!K4,'8. FP Demand'!K5,'8. FP Demand'!K6,'8. FP Demand'!K28,'8. FP Demand'!K29,'8. FP Demand'!K34:K35)</f>
        <v>218.8188415033548</v>
      </c>
      <c r="L3" s="330">
        <f>SUM('8. FP Demand'!L3,'8. FP Demand'!L4,'8. FP Demand'!L5,'8. FP Demand'!L6,'8. FP Demand'!L28,'8. FP Demand'!L29,'8. FP Demand'!L34:L35)</f>
        <v>216.15502248465219</v>
      </c>
      <c r="M3" s="330">
        <f>SUM('8. FP Demand'!M3,'8. FP Demand'!M4,'8. FP Demand'!M5,'8. FP Demand'!M6,'8. FP Demand'!M28,'8. FP Demand'!M29,'8. FP Demand'!M34:M35)</f>
        <v>215.79463616529529</v>
      </c>
      <c r="N3" s="330">
        <f>SUM('8. FP Demand'!N3,'8. FP Demand'!N4,'8. FP Demand'!N5,'8. FP Demand'!N6,'8. FP Demand'!N28,'8. FP Demand'!N29,'8. FP Demand'!N34:N35)</f>
        <v>215.00763127242138</v>
      </c>
      <c r="O3" s="330">
        <f>SUM('8. FP Demand'!O3,'8. FP Demand'!O4,'8. FP Demand'!O5,'8. FP Demand'!O6,'8. FP Demand'!O28,'8. FP Demand'!O29,'8. FP Demand'!O34:O35)</f>
        <v>215.34251524691044</v>
      </c>
      <c r="P3" s="330">
        <f>SUM('8. FP Demand'!P3,'8. FP Demand'!P4,'8. FP Demand'!P5,'8. FP Demand'!P6,'8. FP Demand'!P28,'8. FP Demand'!P29,'8. FP Demand'!P34:P35)</f>
        <v>214.60547654635411</v>
      </c>
      <c r="Q3" s="330">
        <f>SUM('8. FP Demand'!Q3,'8. FP Demand'!Q4,'8. FP Demand'!Q5,'8. FP Demand'!Q6,'8. FP Demand'!Q28,'8. FP Demand'!Q29,'8. FP Demand'!Q34:Q35)</f>
        <v>212.18137420279888</v>
      </c>
      <c r="R3" s="330">
        <f>SUM('8. FP Demand'!R3,'8. FP Demand'!R4,'8. FP Demand'!R5,'8. FP Demand'!R6,'8. FP Demand'!R28,'8. FP Demand'!R29,'8. FP Demand'!R34:R35)</f>
        <v>211.1649478525309</v>
      </c>
      <c r="S3" s="330">
        <f>SUM('8. FP Demand'!S3,'8. FP Demand'!S4,'8. FP Demand'!S5,'8. FP Demand'!S6,'8. FP Demand'!S28,'8. FP Demand'!S29,'8. FP Demand'!S34:S35)</f>
        <v>210.49979889251176</v>
      </c>
      <c r="T3" s="330">
        <f>SUM('8. FP Demand'!T3,'8. FP Demand'!T4,'8. FP Demand'!T5,'8. FP Demand'!T6,'8. FP Demand'!T28,'8. FP Demand'!T29,'8. FP Demand'!T34:T35)</f>
        <v>209.35702063019369</v>
      </c>
      <c r="U3" s="330">
        <f>SUM('8. FP Demand'!U3,'8. FP Demand'!U4,'8. FP Demand'!U5,'8. FP Demand'!U6,'8. FP Demand'!U28,'8. FP Demand'!U29,'8. FP Demand'!U34:U35)</f>
        <v>208.71956311160014</v>
      </c>
      <c r="V3" s="330">
        <f>SUM('8. FP Demand'!V3,'8. FP Demand'!V4,'8. FP Demand'!V5,'8. FP Demand'!V6,'8. FP Demand'!V28,'8. FP Demand'!V29,'8. FP Demand'!V34:V35)</f>
        <v>206.55811343402038</v>
      </c>
      <c r="W3" s="330">
        <f>SUM('8. FP Demand'!W3,'8. FP Demand'!W4,'8. FP Demand'!W5,'8. FP Demand'!W6,'8. FP Demand'!W28,'8. FP Demand'!W29,'8. FP Demand'!W34:W35)</f>
        <v>205.14356255982906</v>
      </c>
      <c r="X3" s="330">
        <f>SUM('8. FP Demand'!X3,'8. FP Demand'!X4,'8. FP Demand'!X5,'8. FP Demand'!X6,'8. FP Demand'!X28,'8. FP Demand'!X29,'8. FP Demand'!X34:X35)</f>
        <v>203.18721166757763</v>
      </c>
      <c r="Y3" s="330">
        <f>SUM('8. FP Demand'!Y3,'8. FP Demand'!Y4,'8. FP Demand'!Y5,'8. FP Demand'!Y6,'8. FP Demand'!Y28,'8. FP Demand'!Y29,'8. FP Demand'!Y34:Y35)</f>
        <v>202.06318623144807</v>
      </c>
      <c r="Z3" s="330">
        <f>SUM('8. FP Demand'!Z3,'8. FP Demand'!Z4,'8. FP Demand'!Z5,'8. FP Demand'!Z6,'8. FP Demand'!Z28,'8. FP Demand'!Z29,'8. FP Demand'!Z34:Z35)</f>
        <v>201.18860054164756</v>
      </c>
      <c r="AA3" s="330">
        <f>SUM('8. FP Demand'!AA3,'8. FP Demand'!AA4,'8. FP Demand'!AA5,'8. FP Demand'!AA6,'8. FP Demand'!AA28,'8. FP Demand'!AA29,'8. FP Demand'!AA34:AA35)</f>
        <v>200.31993913160869</v>
      </c>
      <c r="AB3" s="330">
        <f>SUM('8. FP Demand'!AB3,'8. FP Demand'!AB4,'8. FP Demand'!AB5,'8. FP Demand'!AB6,'8. FP Demand'!AB28,'8. FP Demand'!AB29,'8. FP Demand'!AB34:AB35)</f>
        <v>200.30660210274777</v>
      </c>
      <c r="AC3" s="330">
        <f>SUM('8. FP Demand'!AC3,'8. FP Demand'!AC4,'8. FP Demand'!AC5,'8. FP Demand'!AC6,'8. FP Demand'!AC28,'8. FP Demand'!AC29,'8. FP Demand'!AC34:AC35)</f>
        <v>199.813233366182</v>
      </c>
      <c r="AD3" s="330">
        <f>SUM('8. FP Demand'!AD3,'8. FP Demand'!AD4,'8. FP Demand'!AD5,'8. FP Demand'!AD6,'8. FP Demand'!AD28,'8. FP Demand'!AD29,'8. FP Demand'!AD34:AD35)</f>
        <v>199.03583929870251</v>
      </c>
      <c r="AE3" s="330">
        <f>SUM('8. FP Demand'!AE3,'8. FP Demand'!AE4,'8. FP Demand'!AE5,'8. FP Demand'!AE6,'8. FP Demand'!AE28,'8. FP Demand'!AE29,'8. FP Demand'!AE34:AE35)</f>
        <v>199.50753664214156</v>
      </c>
      <c r="AF3" s="330">
        <f>SUM('8. FP Demand'!AF3,'8. FP Demand'!AF4,'8. FP Demand'!AF5,'8. FP Demand'!AF6,'8. FP Demand'!AF28,'8. FP Demand'!AF29,'8. FP Demand'!AF34:AF35)</f>
        <v>198.98037691677888</v>
      </c>
      <c r="AG3" s="330">
        <f>SUM('8. FP Demand'!AG3,'8. FP Demand'!AG4,'8. FP Demand'!AG5,'8. FP Demand'!AG6,'8. FP Demand'!AG28,'8. FP Demand'!AG29,'8. FP Demand'!AG34:AG35)</f>
        <v>199.78385099190297</v>
      </c>
      <c r="AH3" s="330">
        <f>SUM('8. FP Demand'!AH3,'8. FP Demand'!AH4,'8. FP Demand'!AH5,'8. FP Demand'!AH6,'8. FP Demand'!AH28,'8. FP Demand'!AH29,'8. FP Demand'!AH34:AH35)</f>
        <v>199.47229220496209</v>
      </c>
      <c r="AI3" s="330">
        <f>SUM('8. FP Demand'!AI3,'8. FP Demand'!AI4,'8. FP Demand'!AI5,'8. FP Demand'!AI6,'8. FP Demand'!AI28,'8. FP Demand'!AI29,'8. FP Demand'!AI34:AI35)</f>
        <v>200.3789588917391</v>
      </c>
      <c r="AJ3" s="330">
        <f>SUM('8. FP Demand'!AJ3,'8. FP Demand'!AJ4,'8. FP Demand'!AJ5,'8. FP Demand'!AJ6,'8. FP Demand'!AJ28,'8. FP Demand'!AJ29,'8. FP Demand'!AJ34:AJ35)</f>
        <v>201.07362335791782</v>
      </c>
      <c r="AK3" s="158"/>
    </row>
    <row r="4" spans="1:37" x14ac:dyDescent="0.2">
      <c r="A4" s="160"/>
      <c r="B4" s="739"/>
      <c r="C4" s="289" t="s">
        <v>504</v>
      </c>
      <c r="D4" s="327" t="s">
        <v>344</v>
      </c>
      <c r="E4" s="604" t="s">
        <v>520</v>
      </c>
      <c r="F4" s="262" t="s">
        <v>73</v>
      </c>
      <c r="G4" s="262">
        <v>2</v>
      </c>
      <c r="H4" s="636"/>
      <c r="I4" s="329"/>
      <c r="J4" s="329"/>
      <c r="K4" s="642">
        <f>'7. FP Supply'!K21-('7. FP Supply'!K27+'7. FP Supply'!K28)</f>
        <v>255.8</v>
      </c>
      <c r="L4" s="330">
        <f>'7. FP Supply'!L21-('7. FP Supply'!L27+'7. FP Supply'!L28)</f>
        <v>255.7</v>
      </c>
      <c r="M4" s="330">
        <f>'7. FP Supply'!M21-('7. FP Supply'!M27+'7. FP Supply'!M28)</f>
        <v>255.59999999999997</v>
      </c>
      <c r="N4" s="330">
        <f>'7. FP Supply'!N21-('7. FP Supply'!N27+'7. FP Supply'!N28)</f>
        <v>255.49999999999994</v>
      </c>
      <c r="O4" s="330">
        <f>'7. FP Supply'!O21-('7. FP Supply'!O27+'7. FP Supply'!O28)</f>
        <v>255.39999999999998</v>
      </c>
      <c r="P4" s="330">
        <f>'7. FP Supply'!P21-('7. FP Supply'!P27+'7. FP Supply'!P28)</f>
        <v>265.8</v>
      </c>
      <c r="Q4" s="330">
        <f>'7. FP Supply'!Q21-('7. FP Supply'!Q27+'7. FP Supply'!Q28)</f>
        <v>265.7</v>
      </c>
      <c r="R4" s="330">
        <f>'7. FP Supply'!R21-('7. FP Supply'!R27+'7. FP Supply'!R28)</f>
        <v>265.59999999999997</v>
      </c>
      <c r="S4" s="330">
        <f>'7. FP Supply'!S21-('7. FP Supply'!S27+'7. FP Supply'!S28)</f>
        <v>265.49999999999994</v>
      </c>
      <c r="T4" s="330">
        <f>'7. FP Supply'!T21-('7. FP Supply'!T27+'7. FP Supply'!T28)</f>
        <v>265.39999999999998</v>
      </c>
      <c r="U4" s="330">
        <f>'7. FP Supply'!U21-('7. FP Supply'!U27+'7. FP Supply'!U28)</f>
        <v>286.60000000000002</v>
      </c>
      <c r="V4" s="330">
        <f>'7. FP Supply'!V21-('7. FP Supply'!V27+'7. FP Supply'!V28)</f>
        <v>286.5</v>
      </c>
      <c r="W4" s="330">
        <f>'7. FP Supply'!W21-('7. FP Supply'!W27+'7. FP Supply'!W28)</f>
        <v>286.39999999999998</v>
      </c>
      <c r="X4" s="330">
        <f>'7. FP Supply'!X21-('7. FP Supply'!X27+'7. FP Supply'!X28)</f>
        <v>286.29999999999995</v>
      </c>
      <c r="Y4" s="330">
        <f>'7. FP Supply'!Y21-('7. FP Supply'!Y27+'7. FP Supply'!Y28)</f>
        <v>286.2</v>
      </c>
      <c r="Z4" s="330">
        <f>'7. FP Supply'!Z21-('7. FP Supply'!Z27+'7. FP Supply'!Z28)</f>
        <v>286.10000000000002</v>
      </c>
      <c r="AA4" s="330">
        <f>'7. FP Supply'!AA21-('7. FP Supply'!AA27+'7. FP Supply'!AA28)</f>
        <v>286</v>
      </c>
      <c r="AB4" s="330">
        <f>'7. FP Supply'!AB21-('7. FP Supply'!AB27+'7. FP Supply'!AB28)</f>
        <v>285.89999999999998</v>
      </c>
      <c r="AC4" s="330">
        <f>'7. FP Supply'!AC21-('7. FP Supply'!AC27+'7. FP Supply'!AC28)</f>
        <v>285.79999999999995</v>
      </c>
      <c r="AD4" s="330">
        <f>'7. FP Supply'!AD21-('7. FP Supply'!AD27+'7. FP Supply'!AD28)</f>
        <v>285.7</v>
      </c>
      <c r="AE4" s="330">
        <f>'7. FP Supply'!AE21-('7. FP Supply'!AE27+'7. FP Supply'!AE28)</f>
        <v>285.60000000000002</v>
      </c>
      <c r="AF4" s="330">
        <f>'7. FP Supply'!AF21-('7. FP Supply'!AF27+'7. FP Supply'!AF28)</f>
        <v>285.5</v>
      </c>
      <c r="AG4" s="330">
        <f>'7. FP Supply'!AG21-('7. FP Supply'!AG27+'7. FP Supply'!AG28)</f>
        <v>285.39999999999998</v>
      </c>
      <c r="AH4" s="330">
        <f>'7. FP Supply'!AH21-('7. FP Supply'!AH27+'7. FP Supply'!AH28)</f>
        <v>285.29999999999995</v>
      </c>
      <c r="AI4" s="330">
        <f>'7. FP Supply'!AI21-('7. FP Supply'!AI27+'7. FP Supply'!AI28)</f>
        <v>285.2</v>
      </c>
      <c r="AJ4" s="348">
        <f>'7. FP Supply'!AJ21-('7. FP Supply'!AJ27+'7. FP Supply'!AJ28)</f>
        <v>285.10000000000002</v>
      </c>
      <c r="AK4" s="158"/>
    </row>
    <row r="5" spans="1:37" x14ac:dyDescent="0.2">
      <c r="A5" s="160"/>
      <c r="B5" s="739"/>
      <c r="C5" s="289" t="s">
        <v>74</v>
      </c>
      <c r="D5" s="327" t="s">
        <v>346</v>
      </c>
      <c r="E5" s="261" t="s">
        <v>505</v>
      </c>
      <c r="F5" s="314" t="s">
        <v>73</v>
      </c>
      <c r="G5" s="314">
        <v>2</v>
      </c>
      <c r="H5" s="636"/>
      <c r="I5" s="329"/>
      <c r="J5" s="329"/>
      <c r="K5" s="642">
        <f>K4+('7. FP Supply'!K4+'7. FP Supply'!K8)-('7. FP Supply'!K13+'7. FP Supply'!K17)</f>
        <v>233.3</v>
      </c>
      <c r="L5" s="330">
        <f>L4+('7. FP Supply'!L4+'7. FP Supply'!L8)-('7. FP Supply'!L13+'7. FP Supply'!L17)</f>
        <v>225.7</v>
      </c>
      <c r="M5" s="330">
        <f>M4+('7. FP Supply'!M4+'7. FP Supply'!M8)-('7. FP Supply'!M13+'7. FP Supply'!M17)</f>
        <v>225.59999999999997</v>
      </c>
      <c r="N5" s="330">
        <f>N4+('7. FP Supply'!N4+'7. FP Supply'!N8)-('7. FP Supply'!N13+'7. FP Supply'!N17)</f>
        <v>225.49999999999994</v>
      </c>
      <c r="O5" s="330">
        <f>O4+('7. FP Supply'!O4+'7. FP Supply'!O8)-('7. FP Supply'!O13+'7. FP Supply'!O17)</f>
        <v>225.39999999999998</v>
      </c>
      <c r="P5" s="330">
        <f>P4+('7. FP Supply'!P4+'7. FP Supply'!P8)-('7. FP Supply'!P13+'7. FP Supply'!P17)</f>
        <v>226.8</v>
      </c>
      <c r="Q5" s="330">
        <f>Q4+('7. FP Supply'!Q4+'7. FP Supply'!Q8)-('7. FP Supply'!Q13+'7. FP Supply'!Q17)</f>
        <v>226.7</v>
      </c>
      <c r="R5" s="330">
        <f>R4+('7. FP Supply'!R4+'7. FP Supply'!R8)-('7. FP Supply'!R13+'7. FP Supply'!R17)</f>
        <v>226.59999999999997</v>
      </c>
      <c r="S5" s="330">
        <f>S4+('7. FP Supply'!S4+'7. FP Supply'!S8)-('7. FP Supply'!S13+'7. FP Supply'!S17)</f>
        <v>226.49999999999994</v>
      </c>
      <c r="T5" s="330">
        <f>T4+('7. FP Supply'!T4+'7. FP Supply'!T8)-('7. FP Supply'!T13+'7. FP Supply'!T17)</f>
        <v>226.39999999999998</v>
      </c>
      <c r="U5" s="330">
        <f>U4+('7. FP Supply'!U4+'7. FP Supply'!U8)-('7. FP Supply'!U13+'7. FP Supply'!U17)</f>
        <v>226.60000000000002</v>
      </c>
      <c r="V5" s="330">
        <f>V4+('7. FP Supply'!V4+'7. FP Supply'!V8)-('7. FP Supply'!V13+'7. FP Supply'!V17)</f>
        <v>226.5</v>
      </c>
      <c r="W5" s="330">
        <f>W4+('7. FP Supply'!W4+'7. FP Supply'!W8)-('7. FP Supply'!W13+'7. FP Supply'!W17)</f>
        <v>226.39999999999998</v>
      </c>
      <c r="X5" s="330">
        <f>X4+('7. FP Supply'!X4+'7. FP Supply'!X8)-('7. FP Supply'!X13+'7. FP Supply'!X17)</f>
        <v>226.29999999999995</v>
      </c>
      <c r="Y5" s="330">
        <f>Y4+('7. FP Supply'!Y4+'7. FP Supply'!Y8)-('7. FP Supply'!Y13+'7. FP Supply'!Y17)</f>
        <v>226.2</v>
      </c>
      <c r="Z5" s="330">
        <f>Z4+('7. FP Supply'!Z4+'7. FP Supply'!Z8)-('7. FP Supply'!Z13+'7. FP Supply'!Z17)</f>
        <v>226.10000000000002</v>
      </c>
      <c r="AA5" s="330">
        <f>AA4+('7. FP Supply'!AA4+'7. FP Supply'!AA8)-('7. FP Supply'!AA13+'7. FP Supply'!AA17)</f>
        <v>226</v>
      </c>
      <c r="AB5" s="330">
        <f>AB4+('7. FP Supply'!AB4+'7. FP Supply'!AB8)-('7. FP Supply'!AB13+'7. FP Supply'!AB17)</f>
        <v>225.89999999999998</v>
      </c>
      <c r="AC5" s="330">
        <f>AC4+('7. FP Supply'!AC4+'7. FP Supply'!AC8)-('7. FP Supply'!AC13+'7. FP Supply'!AC17)</f>
        <v>225.79999999999995</v>
      </c>
      <c r="AD5" s="330">
        <f>AD4+('7. FP Supply'!AD4+'7. FP Supply'!AD8)-('7. FP Supply'!AD13+'7. FP Supply'!AD17)</f>
        <v>225.7</v>
      </c>
      <c r="AE5" s="330">
        <f>AE4+('7. FP Supply'!AE4+'7. FP Supply'!AE8)-('7. FP Supply'!AE13+'7. FP Supply'!AE17)</f>
        <v>225.60000000000002</v>
      </c>
      <c r="AF5" s="330">
        <f>AF4+('7. FP Supply'!AF4+'7. FP Supply'!AF8)-('7. FP Supply'!AF13+'7. FP Supply'!AF17)</f>
        <v>225.5</v>
      </c>
      <c r="AG5" s="330">
        <f>AG4+('7. FP Supply'!AG4+'7. FP Supply'!AG8)-('7. FP Supply'!AG13+'7. FP Supply'!AG17)</f>
        <v>225.39999999999998</v>
      </c>
      <c r="AH5" s="330">
        <f>AH4+('7. FP Supply'!AH4+'7. FP Supply'!AH8)-('7. FP Supply'!AH13+'7. FP Supply'!AH17)</f>
        <v>225.29999999999995</v>
      </c>
      <c r="AI5" s="330">
        <f>AI4+('7. FP Supply'!AI4+'7. FP Supply'!AI8)-('7. FP Supply'!AI13+'7. FP Supply'!AI17)</f>
        <v>225.2</v>
      </c>
      <c r="AJ5" s="348">
        <f>AJ4+('7. FP Supply'!AJ4+'7. FP Supply'!AJ8)-('7. FP Supply'!AJ13+'7. FP Supply'!AJ17)</f>
        <v>225.10000000000002</v>
      </c>
      <c r="AK5" s="158"/>
    </row>
    <row r="6" spans="1:37" x14ac:dyDescent="0.2">
      <c r="A6" s="160"/>
      <c r="B6" s="739"/>
      <c r="C6" s="240" t="s">
        <v>506</v>
      </c>
      <c r="D6" s="322" t="s">
        <v>349</v>
      </c>
      <c r="E6" s="323" t="s">
        <v>121</v>
      </c>
      <c r="F6" s="315" t="s">
        <v>73</v>
      </c>
      <c r="G6" s="315">
        <v>2</v>
      </c>
      <c r="H6" s="635"/>
      <c r="I6" s="325"/>
      <c r="J6" s="325"/>
      <c r="K6" s="648">
        <v>0.02</v>
      </c>
      <c r="L6" s="326">
        <v>-0.06</v>
      </c>
      <c r="M6" s="326">
        <v>-0.02</v>
      </c>
      <c r="N6" s="326">
        <v>0.03</v>
      </c>
      <c r="O6" s="326">
        <v>0.02</v>
      </c>
      <c r="P6" s="326">
        <v>0.11</v>
      </c>
      <c r="Q6" s="326">
        <v>0.11</v>
      </c>
      <c r="R6" s="326">
        <v>0.14000000000000001</v>
      </c>
      <c r="S6" s="326">
        <v>0.16</v>
      </c>
      <c r="T6" s="326">
        <v>0.2</v>
      </c>
      <c r="U6" s="326">
        <v>0.15</v>
      </c>
      <c r="V6" s="326">
        <v>0.16</v>
      </c>
      <c r="W6" s="326">
        <v>0.17</v>
      </c>
      <c r="X6" s="326">
        <v>0.21</v>
      </c>
      <c r="Y6" s="326">
        <v>0.21</v>
      </c>
      <c r="Z6" s="326">
        <v>0.22</v>
      </c>
      <c r="AA6" s="326">
        <v>0.26</v>
      </c>
      <c r="AB6" s="326">
        <v>0.25</v>
      </c>
      <c r="AC6" s="326">
        <v>0.24</v>
      </c>
      <c r="AD6" s="326">
        <v>0.21</v>
      </c>
      <c r="AE6" s="326">
        <v>0.23</v>
      </c>
      <c r="AF6" s="326">
        <v>0.24</v>
      </c>
      <c r="AG6" s="326">
        <v>0.22</v>
      </c>
      <c r="AH6" s="326">
        <v>0.22</v>
      </c>
      <c r="AI6" s="326">
        <v>0.25</v>
      </c>
      <c r="AJ6" s="382">
        <v>0.25</v>
      </c>
      <c r="AK6" s="158"/>
    </row>
    <row r="7" spans="1:37" x14ac:dyDescent="0.2">
      <c r="A7" s="160"/>
      <c r="B7" s="739"/>
      <c r="C7" s="240" t="s">
        <v>507</v>
      </c>
      <c r="D7" s="322" t="s">
        <v>351</v>
      </c>
      <c r="E7" s="323" t="s">
        <v>121</v>
      </c>
      <c r="F7" s="315" t="s">
        <v>73</v>
      </c>
      <c r="G7" s="315">
        <v>2</v>
      </c>
      <c r="H7" s="635"/>
      <c r="I7" s="325"/>
      <c r="J7" s="325"/>
      <c r="K7" s="648">
        <v>5.6400000000000006</v>
      </c>
      <c r="L7" s="326">
        <v>6.06</v>
      </c>
      <c r="M7" s="326">
        <v>5.9099999999999993</v>
      </c>
      <c r="N7" s="326">
        <v>5.7799999999999994</v>
      </c>
      <c r="O7" s="326">
        <v>5.78</v>
      </c>
      <c r="P7" s="326">
        <v>5.63</v>
      </c>
      <c r="Q7" s="326">
        <v>5.47</v>
      </c>
      <c r="R7" s="326">
        <v>5.5600000000000005</v>
      </c>
      <c r="S7" s="326">
        <v>5.26</v>
      </c>
      <c r="T7" s="326">
        <v>5.35</v>
      </c>
      <c r="U7" s="326">
        <v>5.3599999999999994</v>
      </c>
      <c r="V7" s="326">
        <v>5.51</v>
      </c>
      <c r="W7" s="326">
        <v>5.14</v>
      </c>
      <c r="X7" s="326">
        <v>4.83</v>
      </c>
      <c r="Y7" s="326">
        <v>4.7</v>
      </c>
      <c r="Z7" s="326">
        <v>4.7</v>
      </c>
      <c r="AA7" s="326">
        <v>4.49</v>
      </c>
      <c r="AB7" s="326">
        <v>4.46</v>
      </c>
      <c r="AC7" s="326">
        <v>4.3599999999999994</v>
      </c>
      <c r="AD7" s="326">
        <v>4.46</v>
      </c>
      <c r="AE7" s="326">
        <v>4.2399999999999993</v>
      </c>
      <c r="AF7" s="326">
        <v>4.21</v>
      </c>
      <c r="AG7" s="326">
        <v>4.0200000000000005</v>
      </c>
      <c r="AH7" s="326">
        <v>3.9999999999999996</v>
      </c>
      <c r="AI7" s="326">
        <v>3.79</v>
      </c>
      <c r="AJ7" s="382">
        <v>3.7699999999999996</v>
      </c>
      <c r="AK7" s="158"/>
    </row>
    <row r="8" spans="1:37" x14ac:dyDescent="0.2">
      <c r="A8" s="160"/>
      <c r="B8" s="739"/>
      <c r="C8" s="289" t="s">
        <v>96</v>
      </c>
      <c r="D8" s="327" t="s">
        <v>352</v>
      </c>
      <c r="E8" s="261" t="s">
        <v>508</v>
      </c>
      <c r="F8" s="262" t="s">
        <v>73</v>
      </c>
      <c r="G8" s="262">
        <v>2</v>
      </c>
      <c r="H8" s="636"/>
      <c r="I8" s="329"/>
      <c r="J8" s="329"/>
      <c r="K8" s="642">
        <f t="shared" ref="K8" si="0">K6+K7</f>
        <v>5.66</v>
      </c>
      <c r="L8" s="330">
        <f t="shared" ref="L8:AJ8" si="1">L6+L7</f>
        <v>6</v>
      </c>
      <c r="M8" s="330">
        <f t="shared" si="1"/>
        <v>5.89</v>
      </c>
      <c r="N8" s="330">
        <f t="shared" si="1"/>
        <v>5.81</v>
      </c>
      <c r="O8" s="330">
        <f t="shared" si="1"/>
        <v>5.8</v>
      </c>
      <c r="P8" s="330">
        <f t="shared" si="1"/>
        <v>5.74</v>
      </c>
      <c r="Q8" s="330">
        <f t="shared" si="1"/>
        <v>5.58</v>
      </c>
      <c r="R8" s="330">
        <f t="shared" si="1"/>
        <v>5.7</v>
      </c>
      <c r="S8" s="330">
        <f t="shared" si="1"/>
        <v>5.42</v>
      </c>
      <c r="T8" s="330">
        <f t="shared" si="1"/>
        <v>5.55</v>
      </c>
      <c r="U8" s="330">
        <f t="shared" si="1"/>
        <v>5.51</v>
      </c>
      <c r="V8" s="330">
        <f t="shared" si="1"/>
        <v>5.67</v>
      </c>
      <c r="W8" s="330">
        <f t="shared" si="1"/>
        <v>5.31</v>
      </c>
      <c r="X8" s="330">
        <f t="shared" si="1"/>
        <v>5.04</v>
      </c>
      <c r="Y8" s="330">
        <f t="shared" si="1"/>
        <v>4.91</v>
      </c>
      <c r="Z8" s="330">
        <f t="shared" si="1"/>
        <v>4.92</v>
      </c>
      <c r="AA8" s="330">
        <f t="shared" si="1"/>
        <v>4.75</v>
      </c>
      <c r="AB8" s="330">
        <f t="shared" si="1"/>
        <v>4.71</v>
      </c>
      <c r="AC8" s="330">
        <f t="shared" si="1"/>
        <v>4.5999999999999996</v>
      </c>
      <c r="AD8" s="330">
        <f t="shared" si="1"/>
        <v>4.67</v>
      </c>
      <c r="AE8" s="330">
        <f t="shared" si="1"/>
        <v>4.47</v>
      </c>
      <c r="AF8" s="330">
        <f t="shared" si="1"/>
        <v>4.45</v>
      </c>
      <c r="AG8" s="330">
        <f t="shared" si="1"/>
        <v>4.24</v>
      </c>
      <c r="AH8" s="330">
        <f t="shared" si="1"/>
        <v>4.22</v>
      </c>
      <c r="AI8" s="330">
        <f t="shared" si="1"/>
        <v>4.04</v>
      </c>
      <c r="AJ8" s="348">
        <f t="shared" si="1"/>
        <v>4.0199999999999996</v>
      </c>
      <c r="AK8" s="158"/>
    </row>
    <row r="9" spans="1:37" x14ac:dyDescent="0.2">
      <c r="A9" s="160"/>
      <c r="B9" s="739"/>
      <c r="C9" s="260" t="s">
        <v>99</v>
      </c>
      <c r="D9" s="327" t="s">
        <v>354</v>
      </c>
      <c r="E9" s="261" t="s">
        <v>509</v>
      </c>
      <c r="F9" s="262" t="s">
        <v>73</v>
      </c>
      <c r="G9" s="262">
        <v>2</v>
      </c>
      <c r="H9" s="636"/>
      <c r="I9" s="329"/>
      <c r="J9" s="329"/>
      <c r="K9" s="642">
        <f>K5-K3</f>
        <v>14.481158496645207</v>
      </c>
      <c r="L9" s="330">
        <f>L5-L3</f>
        <v>9.5449775153477958</v>
      </c>
      <c r="M9" s="330">
        <f t="shared" ref="M9:AJ9" si="2">M5-M3</f>
        <v>9.8053638347046785</v>
      </c>
      <c r="N9" s="330">
        <f t="shared" si="2"/>
        <v>10.492368727578565</v>
      </c>
      <c r="O9" s="330">
        <f t="shared" si="2"/>
        <v>10.05748475308954</v>
      </c>
      <c r="P9" s="330">
        <f t="shared" si="2"/>
        <v>12.1945234536459</v>
      </c>
      <c r="Q9" s="330">
        <f t="shared" si="2"/>
        <v>14.518625797201111</v>
      </c>
      <c r="R9" s="330">
        <f t="shared" si="2"/>
        <v>15.435052147469065</v>
      </c>
      <c r="S9" s="330">
        <f t="shared" si="2"/>
        <v>16.000201107488181</v>
      </c>
      <c r="T9" s="330">
        <f t="shared" si="2"/>
        <v>17.042979369806289</v>
      </c>
      <c r="U9" s="330">
        <f t="shared" si="2"/>
        <v>17.880436888399885</v>
      </c>
      <c r="V9" s="330">
        <f t="shared" si="2"/>
        <v>19.941886565979615</v>
      </c>
      <c r="W9" s="330">
        <f t="shared" si="2"/>
        <v>21.256437440170913</v>
      </c>
      <c r="X9" s="330">
        <f t="shared" si="2"/>
        <v>23.112788332422326</v>
      </c>
      <c r="Y9" s="330">
        <f t="shared" si="2"/>
        <v>24.136813768551917</v>
      </c>
      <c r="Z9" s="330">
        <f t="shared" si="2"/>
        <v>24.911399458352463</v>
      </c>
      <c r="AA9" s="330">
        <f t="shared" si="2"/>
        <v>25.680060868391308</v>
      </c>
      <c r="AB9" s="330">
        <f t="shared" si="2"/>
        <v>25.593397897252203</v>
      </c>
      <c r="AC9" s="330">
        <f t="shared" si="2"/>
        <v>25.98676663381795</v>
      </c>
      <c r="AD9" s="330">
        <f t="shared" si="2"/>
        <v>26.664160701297476</v>
      </c>
      <c r="AE9" s="330">
        <f t="shared" si="2"/>
        <v>26.092463357858463</v>
      </c>
      <c r="AF9" s="330">
        <f t="shared" si="2"/>
        <v>26.51962308322112</v>
      </c>
      <c r="AG9" s="330">
        <f t="shared" si="2"/>
        <v>25.616149008097011</v>
      </c>
      <c r="AH9" s="330">
        <f t="shared" si="2"/>
        <v>25.827707795037867</v>
      </c>
      <c r="AI9" s="330">
        <f t="shared" si="2"/>
        <v>24.821041108260886</v>
      </c>
      <c r="AJ9" s="348">
        <f t="shared" si="2"/>
        <v>24.026376642082198</v>
      </c>
      <c r="AK9" s="158"/>
    </row>
    <row r="10" spans="1:37" ht="15.75" thickBot="1" x14ac:dyDescent="0.25">
      <c r="A10" s="160"/>
      <c r="B10" s="740"/>
      <c r="C10" s="290" t="s">
        <v>510</v>
      </c>
      <c r="D10" s="331" t="s">
        <v>357</v>
      </c>
      <c r="E10" s="291" t="s">
        <v>511</v>
      </c>
      <c r="F10" s="316" t="s">
        <v>73</v>
      </c>
      <c r="G10" s="316">
        <v>2</v>
      </c>
      <c r="H10" s="656"/>
      <c r="I10" s="332"/>
      <c r="J10" s="332"/>
      <c r="K10" s="639">
        <f t="shared" ref="K10" si="3">K9-K8</f>
        <v>8.8211584966452072</v>
      </c>
      <c r="L10" s="333">
        <f t="shared" ref="L10:AJ10" si="4">L9-L8</f>
        <v>3.5449775153477958</v>
      </c>
      <c r="M10" s="333">
        <f t="shared" si="4"/>
        <v>3.9153638347046789</v>
      </c>
      <c r="N10" s="333">
        <f t="shared" si="4"/>
        <v>4.6823687275785657</v>
      </c>
      <c r="O10" s="333">
        <f t="shared" si="4"/>
        <v>4.2574847530895399</v>
      </c>
      <c r="P10" s="333">
        <f t="shared" si="4"/>
        <v>6.4545234536458995</v>
      </c>
      <c r="Q10" s="333">
        <f t="shared" si="4"/>
        <v>8.9386257972011105</v>
      </c>
      <c r="R10" s="333">
        <f t="shared" si="4"/>
        <v>9.7350521474690659</v>
      </c>
      <c r="S10" s="333">
        <f t="shared" si="4"/>
        <v>10.580201107488181</v>
      </c>
      <c r="T10" s="333">
        <f t="shared" si="4"/>
        <v>11.492979369806289</v>
      </c>
      <c r="U10" s="333">
        <f>U9-U8</f>
        <v>12.370436888399885</v>
      </c>
      <c r="V10" s="333">
        <f t="shared" si="4"/>
        <v>14.271886565979615</v>
      </c>
      <c r="W10" s="333">
        <f t="shared" si="4"/>
        <v>15.946437440170914</v>
      </c>
      <c r="X10" s="333">
        <f t="shared" si="4"/>
        <v>18.072788332422327</v>
      </c>
      <c r="Y10" s="333">
        <f t="shared" si="4"/>
        <v>19.226813768551917</v>
      </c>
      <c r="Z10" s="333">
        <f t="shared" si="4"/>
        <v>19.991399458352461</v>
      </c>
      <c r="AA10" s="333">
        <f t="shared" si="4"/>
        <v>20.930060868391308</v>
      </c>
      <c r="AB10" s="333">
        <f t="shared" si="4"/>
        <v>20.883397897252202</v>
      </c>
      <c r="AC10" s="333">
        <f t="shared" si="4"/>
        <v>21.386766633817949</v>
      </c>
      <c r="AD10" s="333">
        <f t="shared" si="4"/>
        <v>21.994160701297474</v>
      </c>
      <c r="AE10" s="333">
        <f t="shared" si="4"/>
        <v>21.622463357858464</v>
      </c>
      <c r="AF10" s="333">
        <f t="shared" si="4"/>
        <v>22.069623083221121</v>
      </c>
      <c r="AG10" s="333">
        <f t="shared" si="4"/>
        <v>21.376149008097009</v>
      </c>
      <c r="AH10" s="333">
        <f t="shared" si="4"/>
        <v>21.607707795037868</v>
      </c>
      <c r="AI10" s="333">
        <f t="shared" si="4"/>
        <v>20.781041108260887</v>
      </c>
      <c r="AJ10" s="383">
        <f t="shared" si="4"/>
        <v>20.006376642082198</v>
      </c>
      <c r="AK10" s="158"/>
    </row>
    <row r="11" spans="1:37" ht="15.75" x14ac:dyDescent="0.25">
      <c r="A11" s="160"/>
      <c r="B11" s="182"/>
      <c r="C11" s="158"/>
      <c r="D11" s="293"/>
      <c r="E11" s="294"/>
      <c r="F11" s="158"/>
      <c r="G11" s="158"/>
      <c r="H11" s="158"/>
      <c r="I11" s="185"/>
      <c r="J11" s="295"/>
      <c r="K11" s="296"/>
      <c r="L11" s="297"/>
      <c r="M11" s="29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  <c r="AK11" s="158"/>
    </row>
    <row r="12" spans="1:37" ht="15.75" x14ac:dyDescent="0.25">
      <c r="A12" s="160"/>
      <c r="B12" s="182"/>
      <c r="C12" s="158"/>
      <c r="D12" s="293"/>
      <c r="E12" s="299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8"/>
      <c r="AH12" s="158"/>
      <c r="AI12" s="158"/>
      <c r="AJ12" s="158"/>
      <c r="AK12" s="158"/>
    </row>
    <row r="13" spans="1:37" ht="15.75" x14ac:dyDescent="0.25">
      <c r="A13" s="160"/>
      <c r="B13" s="182"/>
      <c r="C13" s="158"/>
      <c r="D13" s="293"/>
      <c r="E13" s="294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8"/>
      <c r="AD13" s="158"/>
      <c r="AE13" s="158"/>
      <c r="AF13" s="158"/>
      <c r="AG13" s="158"/>
      <c r="AH13" s="158"/>
      <c r="AI13" s="158"/>
      <c r="AJ13" s="158"/>
      <c r="AK13" s="158"/>
    </row>
    <row r="14" spans="1:37" ht="15.75" x14ac:dyDescent="0.25">
      <c r="A14" s="160"/>
      <c r="B14" s="182"/>
      <c r="C14" s="158"/>
      <c r="D14" s="300" t="str">
        <f>'TITLE PAGE'!B9</f>
        <v>Company:</v>
      </c>
      <c r="E14" s="142" t="str">
        <f>'TITLE PAGE'!D9</f>
        <v>Portsmouth Water</v>
      </c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  <c r="AJ14" s="158"/>
      <c r="AK14" s="158"/>
    </row>
    <row r="15" spans="1:37" ht="15.75" x14ac:dyDescent="0.25">
      <c r="A15" s="160"/>
      <c r="B15" s="182"/>
      <c r="C15" s="158"/>
      <c r="D15" s="301" t="str">
        <f>'TITLE PAGE'!B10</f>
        <v>Resource Zone Name:</v>
      </c>
      <c r="E15" s="146" t="str">
        <f>'TITLE PAGE'!D10</f>
        <v>Company</v>
      </c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8"/>
      <c r="AI15" s="158"/>
      <c r="AJ15" s="158"/>
      <c r="AK15" s="158"/>
    </row>
    <row r="16" spans="1:37" ht="15.75" x14ac:dyDescent="0.25">
      <c r="A16" s="160"/>
      <c r="B16" s="182"/>
      <c r="C16" s="158"/>
      <c r="D16" s="301" t="str">
        <f>'TITLE PAGE'!B11</f>
        <v>Resource Zone Number:</v>
      </c>
      <c r="E16" s="149" t="str">
        <f>'TITLE PAGE'!D11</f>
        <v>PRT 1</v>
      </c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G16" s="158"/>
      <c r="AH16" s="158"/>
      <c r="AI16" s="158"/>
      <c r="AJ16" s="158"/>
      <c r="AK16" s="158"/>
    </row>
    <row r="17" spans="1:37" ht="15.75" x14ac:dyDescent="0.25">
      <c r="A17" s="160"/>
      <c r="B17" s="182"/>
      <c r="C17" s="158"/>
      <c r="D17" s="301" t="str">
        <f>'TITLE PAGE'!B12</f>
        <v xml:space="preserve">Planning Scenario Name:                                                                     </v>
      </c>
      <c r="E17" s="146" t="str">
        <f>'TITLE PAGE'!D12</f>
        <v>Dry Year Critical Period - benchmarking data</v>
      </c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/>
      <c r="AH17" s="158"/>
      <c r="AI17" s="158"/>
      <c r="AJ17" s="158"/>
      <c r="AK17" s="158"/>
    </row>
    <row r="18" spans="1:37" ht="15.75" x14ac:dyDescent="0.25">
      <c r="A18" s="160"/>
      <c r="B18" s="182"/>
      <c r="C18" s="158"/>
      <c r="D18" s="302" t="str">
        <f>'TITLE PAGE'!B13</f>
        <v xml:space="preserve">Chosen Level of Service:  </v>
      </c>
      <c r="E18" s="154" t="str">
        <f>'TITLE PAGE'!D13</f>
        <v>1 in 200</v>
      </c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  <c r="AK18" s="158"/>
    </row>
    <row r="19" spans="1:37" ht="15.75" x14ac:dyDescent="0.25">
      <c r="A19" s="160"/>
      <c r="B19" s="182"/>
      <c r="C19" s="158"/>
      <c r="D19" s="293"/>
      <c r="E19" s="299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58"/>
      <c r="AF19" s="158"/>
      <c r="AG19" s="158"/>
      <c r="AH19" s="158"/>
      <c r="AI19" s="158"/>
      <c r="AJ19" s="158"/>
      <c r="AK19" s="158"/>
    </row>
    <row r="21" spans="1:37" x14ac:dyDescent="0.2">
      <c r="K21" s="674"/>
      <c r="L21" s="674"/>
      <c r="M21" s="674"/>
      <c r="N21" s="674"/>
      <c r="O21" s="674"/>
      <c r="P21" s="674"/>
      <c r="Q21" s="674"/>
      <c r="R21" s="674"/>
      <c r="S21" s="674"/>
      <c r="T21" s="674"/>
      <c r="U21" s="674"/>
      <c r="V21" s="674"/>
      <c r="W21" s="674"/>
      <c r="X21" s="674"/>
      <c r="Y21" s="674"/>
      <c r="Z21" s="674"/>
      <c r="AA21" s="674"/>
      <c r="AB21" s="674"/>
      <c r="AC21" s="674"/>
      <c r="AD21" s="674"/>
      <c r="AE21" s="674"/>
      <c r="AF21" s="674"/>
      <c r="AG21" s="674"/>
      <c r="AH21" s="674"/>
      <c r="AI21" s="674"/>
      <c r="AJ21" s="674"/>
    </row>
  </sheetData>
  <mergeCells count="1">
    <mergeCell ref="B3:B10"/>
  </mergeCells>
  <pageMargins left="0.7" right="0.7" top="0.75" bottom="0.75" header="0.3" footer="0.3"/>
  <pageSetup paperSize="9" orientation="portrait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J109"/>
  <sheetViews>
    <sheetView zoomScale="70" zoomScaleNormal="70" workbookViewId="0">
      <selection activeCell="U78" sqref="U78"/>
    </sheetView>
  </sheetViews>
  <sheetFormatPr defaultColWidth="8.88671875" defaultRowHeight="15" x14ac:dyDescent="0.2"/>
  <cols>
    <col min="1" max="1" width="13.33203125" customWidth="1"/>
    <col min="2" max="2" width="22.5546875" customWidth="1"/>
    <col min="3" max="11" width="6.77734375" customWidth="1"/>
    <col min="12" max="16" width="7.77734375" customWidth="1"/>
    <col min="17" max="19" width="8.21875" bestFit="1" customWidth="1"/>
    <col min="20" max="28" width="7.77734375" customWidth="1"/>
    <col min="29" max="29" width="8.33203125" customWidth="1"/>
    <col min="30" max="30" width="8.5546875" customWidth="1"/>
    <col min="31" max="31" width="8" customWidth="1"/>
    <col min="32" max="32" width="8.6640625" customWidth="1"/>
    <col min="257" max="257" width="13.33203125" customWidth="1"/>
    <col min="258" max="258" width="22.5546875" customWidth="1"/>
    <col min="259" max="267" width="6.77734375" customWidth="1"/>
    <col min="268" max="284" width="7.77734375" customWidth="1"/>
    <col min="285" max="285" width="8.33203125" customWidth="1"/>
    <col min="286" max="286" width="8.5546875" customWidth="1"/>
    <col min="287" max="287" width="8" customWidth="1"/>
    <col min="288" max="288" width="8.6640625" customWidth="1"/>
    <col min="513" max="513" width="13.33203125" customWidth="1"/>
    <col min="514" max="514" width="22.5546875" customWidth="1"/>
    <col min="515" max="523" width="6.77734375" customWidth="1"/>
    <col min="524" max="540" width="7.77734375" customWidth="1"/>
    <col min="541" max="541" width="8.33203125" customWidth="1"/>
    <col min="542" max="542" width="8.5546875" customWidth="1"/>
    <col min="543" max="543" width="8" customWidth="1"/>
    <col min="544" max="544" width="8.6640625" customWidth="1"/>
    <col min="769" max="769" width="13.33203125" customWidth="1"/>
    <col min="770" max="770" width="22.5546875" customWidth="1"/>
    <col min="771" max="779" width="6.77734375" customWidth="1"/>
    <col min="780" max="796" width="7.77734375" customWidth="1"/>
    <col min="797" max="797" width="8.33203125" customWidth="1"/>
    <col min="798" max="798" width="8.5546875" customWidth="1"/>
    <col min="799" max="799" width="8" customWidth="1"/>
    <col min="800" max="800" width="8.6640625" customWidth="1"/>
    <col min="1025" max="1025" width="13.33203125" customWidth="1"/>
    <col min="1026" max="1026" width="22.5546875" customWidth="1"/>
    <col min="1027" max="1035" width="6.77734375" customWidth="1"/>
    <col min="1036" max="1052" width="7.77734375" customWidth="1"/>
    <col min="1053" max="1053" width="8.33203125" customWidth="1"/>
    <col min="1054" max="1054" width="8.5546875" customWidth="1"/>
    <col min="1055" max="1055" width="8" customWidth="1"/>
    <col min="1056" max="1056" width="8.6640625" customWidth="1"/>
    <col min="1281" max="1281" width="13.33203125" customWidth="1"/>
    <col min="1282" max="1282" width="22.5546875" customWidth="1"/>
    <col min="1283" max="1291" width="6.77734375" customWidth="1"/>
    <col min="1292" max="1308" width="7.77734375" customWidth="1"/>
    <col min="1309" max="1309" width="8.33203125" customWidth="1"/>
    <col min="1310" max="1310" width="8.5546875" customWidth="1"/>
    <col min="1311" max="1311" width="8" customWidth="1"/>
    <col min="1312" max="1312" width="8.6640625" customWidth="1"/>
    <col min="1537" max="1537" width="13.33203125" customWidth="1"/>
    <col min="1538" max="1538" width="22.5546875" customWidth="1"/>
    <col min="1539" max="1547" width="6.77734375" customWidth="1"/>
    <col min="1548" max="1564" width="7.77734375" customWidth="1"/>
    <col min="1565" max="1565" width="8.33203125" customWidth="1"/>
    <col min="1566" max="1566" width="8.5546875" customWidth="1"/>
    <col min="1567" max="1567" width="8" customWidth="1"/>
    <col min="1568" max="1568" width="8.6640625" customWidth="1"/>
    <col min="1793" max="1793" width="13.33203125" customWidth="1"/>
    <col min="1794" max="1794" width="22.5546875" customWidth="1"/>
    <col min="1795" max="1803" width="6.77734375" customWidth="1"/>
    <col min="1804" max="1820" width="7.77734375" customWidth="1"/>
    <col min="1821" max="1821" width="8.33203125" customWidth="1"/>
    <col min="1822" max="1822" width="8.5546875" customWidth="1"/>
    <col min="1823" max="1823" width="8" customWidth="1"/>
    <col min="1824" max="1824" width="8.6640625" customWidth="1"/>
    <col min="2049" max="2049" width="13.33203125" customWidth="1"/>
    <col min="2050" max="2050" width="22.5546875" customWidth="1"/>
    <col min="2051" max="2059" width="6.77734375" customWidth="1"/>
    <col min="2060" max="2076" width="7.77734375" customWidth="1"/>
    <col min="2077" max="2077" width="8.33203125" customWidth="1"/>
    <col min="2078" max="2078" width="8.5546875" customWidth="1"/>
    <col min="2079" max="2079" width="8" customWidth="1"/>
    <col min="2080" max="2080" width="8.6640625" customWidth="1"/>
    <col min="2305" max="2305" width="13.33203125" customWidth="1"/>
    <col min="2306" max="2306" width="22.5546875" customWidth="1"/>
    <col min="2307" max="2315" width="6.77734375" customWidth="1"/>
    <col min="2316" max="2332" width="7.77734375" customWidth="1"/>
    <col min="2333" max="2333" width="8.33203125" customWidth="1"/>
    <col min="2334" max="2334" width="8.5546875" customWidth="1"/>
    <col min="2335" max="2335" width="8" customWidth="1"/>
    <col min="2336" max="2336" width="8.6640625" customWidth="1"/>
    <col min="2561" max="2561" width="13.33203125" customWidth="1"/>
    <col min="2562" max="2562" width="22.5546875" customWidth="1"/>
    <col min="2563" max="2571" width="6.77734375" customWidth="1"/>
    <col min="2572" max="2588" width="7.77734375" customWidth="1"/>
    <col min="2589" max="2589" width="8.33203125" customWidth="1"/>
    <col min="2590" max="2590" width="8.5546875" customWidth="1"/>
    <col min="2591" max="2591" width="8" customWidth="1"/>
    <col min="2592" max="2592" width="8.6640625" customWidth="1"/>
    <col min="2817" max="2817" width="13.33203125" customWidth="1"/>
    <col min="2818" max="2818" width="22.5546875" customWidth="1"/>
    <col min="2819" max="2827" width="6.77734375" customWidth="1"/>
    <col min="2828" max="2844" width="7.77734375" customWidth="1"/>
    <col min="2845" max="2845" width="8.33203125" customWidth="1"/>
    <col min="2846" max="2846" width="8.5546875" customWidth="1"/>
    <col min="2847" max="2847" width="8" customWidth="1"/>
    <col min="2848" max="2848" width="8.6640625" customWidth="1"/>
    <col min="3073" max="3073" width="13.33203125" customWidth="1"/>
    <col min="3074" max="3074" width="22.5546875" customWidth="1"/>
    <col min="3075" max="3083" width="6.77734375" customWidth="1"/>
    <col min="3084" max="3100" width="7.77734375" customWidth="1"/>
    <col min="3101" max="3101" width="8.33203125" customWidth="1"/>
    <col min="3102" max="3102" width="8.5546875" customWidth="1"/>
    <col min="3103" max="3103" width="8" customWidth="1"/>
    <col min="3104" max="3104" width="8.6640625" customWidth="1"/>
    <col min="3329" max="3329" width="13.33203125" customWidth="1"/>
    <col min="3330" max="3330" width="22.5546875" customWidth="1"/>
    <col min="3331" max="3339" width="6.77734375" customWidth="1"/>
    <col min="3340" max="3356" width="7.77734375" customWidth="1"/>
    <col min="3357" max="3357" width="8.33203125" customWidth="1"/>
    <col min="3358" max="3358" width="8.5546875" customWidth="1"/>
    <col min="3359" max="3359" width="8" customWidth="1"/>
    <col min="3360" max="3360" width="8.6640625" customWidth="1"/>
    <col min="3585" max="3585" width="13.33203125" customWidth="1"/>
    <col min="3586" max="3586" width="22.5546875" customWidth="1"/>
    <col min="3587" max="3595" width="6.77734375" customWidth="1"/>
    <col min="3596" max="3612" width="7.77734375" customWidth="1"/>
    <col min="3613" max="3613" width="8.33203125" customWidth="1"/>
    <col min="3614" max="3614" width="8.5546875" customWidth="1"/>
    <col min="3615" max="3615" width="8" customWidth="1"/>
    <col min="3616" max="3616" width="8.6640625" customWidth="1"/>
    <col min="3841" max="3841" width="13.33203125" customWidth="1"/>
    <col min="3842" max="3842" width="22.5546875" customWidth="1"/>
    <col min="3843" max="3851" width="6.77734375" customWidth="1"/>
    <col min="3852" max="3868" width="7.77734375" customWidth="1"/>
    <col min="3869" max="3869" width="8.33203125" customWidth="1"/>
    <col min="3870" max="3870" width="8.5546875" customWidth="1"/>
    <col min="3871" max="3871" width="8" customWidth="1"/>
    <col min="3872" max="3872" width="8.6640625" customWidth="1"/>
    <col min="4097" max="4097" width="13.33203125" customWidth="1"/>
    <col min="4098" max="4098" width="22.5546875" customWidth="1"/>
    <col min="4099" max="4107" width="6.77734375" customWidth="1"/>
    <col min="4108" max="4124" width="7.77734375" customWidth="1"/>
    <col min="4125" max="4125" width="8.33203125" customWidth="1"/>
    <col min="4126" max="4126" width="8.5546875" customWidth="1"/>
    <col min="4127" max="4127" width="8" customWidth="1"/>
    <col min="4128" max="4128" width="8.6640625" customWidth="1"/>
    <col min="4353" max="4353" width="13.33203125" customWidth="1"/>
    <col min="4354" max="4354" width="22.5546875" customWidth="1"/>
    <col min="4355" max="4363" width="6.77734375" customWidth="1"/>
    <col min="4364" max="4380" width="7.77734375" customWidth="1"/>
    <col min="4381" max="4381" width="8.33203125" customWidth="1"/>
    <col min="4382" max="4382" width="8.5546875" customWidth="1"/>
    <col min="4383" max="4383" width="8" customWidth="1"/>
    <col min="4384" max="4384" width="8.6640625" customWidth="1"/>
    <col min="4609" max="4609" width="13.33203125" customWidth="1"/>
    <col min="4610" max="4610" width="22.5546875" customWidth="1"/>
    <col min="4611" max="4619" width="6.77734375" customWidth="1"/>
    <col min="4620" max="4636" width="7.77734375" customWidth="1"/>
    <col min="4637" max="4637" width="8.33203125" customWidth="1"/>
    <col min="4638" max="4638" width="8.5546875" customWidth="1"/>
    <col min="4639" max="4639" width="8" customWidth="1"/>
    <col min="4640" max="4640" width="8.6640625" customWidth="1"/>
    <col min="4865" max="4865" width="13.33203125" customWidth="1"/>
    <col min="4866" max="4866" width="22.5546875" customWidth="1"/>
    <col min="4867" max="4875" width="6.77734375" customWidth="1"/>
    <col min="4876" max="4892" width="7.77734375" customWidth="1"/>
    <col min="4893" max="4893" width="8.33203125" customWidth="1"/>
    <col min="4894" max="4894" width="8.5546875" customWidth="1"/>
    <col min="4895" max="4895" width="8" customWidth="1"/>
    <col min="4896" max="4896" width="8.6640625" customWidth="1"/>
    <col min="5121" max="5121" width="13.33203125" customWidth="1"/>
    <col min="5122" max="5122" width="22.5546875" customWidth="1"/>
    <col min="5123" max="5131" width="6.77734375" customWidth="1"/>
    <col min="5132" max="5148" width="7.77734375" customWidth="1"/>
    <col min="5149" max="5149" width="8.33203125" customWidth="1"/>
    <col min="5150" max="5150" width="8.5546875" customWidth="1"/>
    <col min="5151" max="5151" width="8" customWidth="1"/>
    <col min="5152" max="5152" width="8.6640625" customWidth="1"/>
    <col min="5377" max="5377" width="13.33203125" customWidth="1"/>
    <col min="5378" max="5378" width="22.5546875" customWidth="1"/>
    <col min="5379" max="5387" width="6.77734375" customWidth="1"/>
    <col min="5388" max="5404" width="7.77734375" customWidth="1"/>
    <col min="5405" max="5405" width="8.33203125" customWidth="1"/>
    <col min="5406" max="5406" width="8.5546875" customWidth="1"/>
    <col min="5407" max="5407" width="8" customWidth="1"/>
    <col min="5408" max="5408" width="8.6640625" customWidth="1"/>
    <col min="5633" max="5633" width="13.33203125" customWidth="1"/>
    <col min="5634" max="5634" width="22.5546875" customWidth="1"/>
    <col min="5635" max="5643" width="6.77734375" customWidth="1"/>
    <col min="5644" max="5660" width="7.77734375" customWidth="1"/>
    <col min="5661" max="5661" width="8.33203125" customWidth="1"/>
    <col min="5662" max="5662" width="8.5546875" customWidth="1"/>
    <col min="5663" max="5663" width="8" customWidth="1"/>
    <col min="5664" max="5664" width="8.6640625" customWidth="1"/>
    <col min="5889" max="5889" width="13.33203125" customWidth="1"/>
    <col min="5890" max="5890" width="22.5546875" customWidth="1"/>
    <col min="5891" max="5899" width="6.77734375" customWidth="1"/>
    <col min="5900" max="5916" width="7.77734375" customWidth="1"/>
    <col min="5917" max="5917" width="8.33203125" customWidth="1"/>
    <col min="5918" max="5918" width="8.5546875" customWidth="1"/>
    <col min="5919" max="5919" width="8" customWidth="1"/>
    <col min="5920" max="5920" width="8.6640625" customWidth="1"/>
    <col min="6145" max="6145" width="13.33203125" customWidth="1"/>
    <col min="6146" max="6146" width="22.5546875" customWidth="1"/>
    <col min="6147" max="6155" width="6.77734375" customWidth="1"/>
    <col min="6156" max="6172" width="7.77734375" customWidth="1"/>
    <col min="6173" max="6173" width="8.33203125" customWidth="1"/>
    <col min="6174" max="6174" width="8.5546875" customWidth="1"/>
    <col min="6175" max="6175" width="8" customWidth="1"/>
    <col min="6176" max="6176" width="8.6640625" customWidth="1"/>
    <col min="6401" max="6401" width="13.33203125" customWidth="1"/>
    <col min="6402" max="6402" width="22.5546875" customWidth="1"/>
    <col min="6403" max="6411" width="6.77734375" customWidth="1"/>
    <col min="6412" max="6428" width="7.77734375" customWidth="1"/>
    <col min="6429" max="6429" width="8.33203125" customWidth="1"/>
    <col min="6430" max="6430" width="8.5546875" customWidth="1"/>
    <col min="6431" max="6431" width="8" customWidth="1"/>
    <col min="6432" max="6432" width="8.6640625" customWidth="1"/>
    <col min="6657" max="6657" width="13.33203125" customWidth="1"/>
    <col min="6658" max="6658" width="22.5546875" customWidth="1"/>
    <col min="6659" max="6667" width="6.77734375" customWidth="1"/>
    <col min="6668" max="6684" width="7.77734375" customWidth="1"/>
    <col min="6685" max="6685" width="8.33203125" customWidth="1"/>
    <col min="6686" max="6686" width="8.5546875" customWidth="1"/>
    <col min="6687" max="6687" width="8" customWidth="1"/>
    <col min="6688" max="6688" width="8.6640625" customWidth="1"/>
    <col min="6913" max="6913" width="13.33203125" customWidth="1"/>
    <col min="6914" max="6914" width="22.5546875" customWidth="1"/>
    <col min="6915" max="6923" width="6.77734375" customWidth="1"/>
    <col min="6924" max="6940" width="7.77734375" customWidth="1"/>
    <col min="6941" max="6941" width="8.33203125" customWidth="1"/>
    <col min="6942" max="6942" width="8.5546875" customWidth="1"/>
    <col min="6943" max="6943" width="8" customWidth="1"/>
    <col min="6944" max="6944" width="8.6640625" customWidth="1"/>
    <col min="7169" max="7169" width="13.33203125" customWidth="1"/>
    <col min="7170" max="7170" width="22.5546875" customWidth="1"/>
    <col min="7171" max="7179" width="6.77734375" customWidth="1"/>
    <col min="7180" max="7196" width="7.77734375" customWidth="1"/>
    <col min="7197" max="7197" width="8.33203125" customWidth="1"/>
    <col min="7198" max="7198" width="8.5546875" customWidth="1"/>
    <col min="7199" max="7199" width="8" customWidth="1"/>
    <col min="7200" max="7200" width="8.6640625" customWidth="1"/>
    <col min="7425" max="7425" width="13.33203125" customWidth="1"/>
    <col min="7426" max="7426" width="22.5546875" customWidth="1"/>
    <col min="7427" max="7435" width="6.77734375" customWidth="1"/>
    <col min="7436" max="7452" width="7.77734375" customWidth="1"/>
    <col min="7453" max="7453" width="8.33203125" customWidth="1"/>
    <col min="7454" max="7454" width="8.5546875" customWidth="1"/>
    <col min="7455" max="7455" width="8" customWidth="1"/>
    <col min="7456" max="7456" width="8.6640625" customWidth="1"/>
    <col min="7681" max="7681" width="13.33203125" customWidth="1"/>
    <col min="7682" max="7682" width="22.5546875" customWidth="1"/>
    <col min="7683" max="7691" width="6.77734375" customWidth="1"/>
    <col min="7692" max="7708" width="7.77734375" customWidth="1"/>
    <col min="7709" max="7709" width="8.33203125" customWidth="1"/>
    <col min="7710" max="7710" width="8.5546875" customWidth="1"/>
    <col min="7711" max="7711" width="8" customWidth="1"/>
    <col min="7712" max="7712" width="8.6640625" customWidth="1"/>
    <col min="7937" max="7937" width="13.33203125" customWidth="1"/>
    <col min="7938" max="7938" width="22.5546875" customWidth="1"/>
    <col min="7939" max="7947" width="6.77734375" customWidth="1"/>
    <col min="7948" max="7964" width="7.77734375" customWidth="1"/>
    <col min="7965" max="7965" width="8.33203125" customWidth="1"/>
    <col min="7966" max="7966" width="8.5546875" customWidth="1"/>
    <col min="7967" max="7967" width="8" customWidth="1"/>
    <col min="7968" max="7968" width="8.6640625" customWidth="1"/>
    <col min="8193" max="8193" width="13.33203125" customWidth="1"/>
    <col min="8194" max="8194" width="22.5546875" customWidth="1"/>
    <col min="8195" max="8203" width="6.77734375" customWidth="1"/>
    <col min="8204" max="8220" width="7.77734375" customWidth="1"/>
    <col min="8221" max="8221" width="8.33203125" customWidth="1"/>
    <col min="8222" max="8222" width="8.5546875" customWidth="1"/>
    <col min="8223" max="8223" width="8" customWidth="1"/>
    <col min="8224" max="8224" width="8.6640625" customWidth="1"/>
    <col min="8449" max="8449" width="13.33203125" customWidth="1"/>
    <col min="8450" max="8450" width="22.5546875" customWidth="1"/>
    <col min="8451" max="8459" width="6.77734375" customWidth="1"/>
    <col min="8460" max="8476" width="7.77734375" customWidth="1"/>
    <col min="8477" max="8477" width="8.33203125" customWidth="1"/>
    <col min="8478" max="8478" width="8.5546875" customWidth="1"/>
    <col min="8479" max="8479" width="8" customWidth="1"/>
    <col min="8480" max="8480" width="8.6640625" customWidth="1"/>
    <col min="8705" max="8705" width="13.33203125" customWidth="1"/>
    <col min="8706" max="8706" width="22.5546875" customWidth="1"/>
    <col min="8707" max="8715" width="6.77734375" customWidth="1"/>
    <col min="8716" max="8732" width="7.77734375" customWidth="1"/>
    <col min="8733" max="8733" width="8.33203125" customWidth="1"/>
    <col min="8734" max="8734" width="8.5546875" customWidth="1"/>
    <col min="8735" max="8735" width="8" customWidth="1"/>
    <col min="8736" max="8736" width="8.6640625" customWidth="1"/>
    <col min="8961" max="8961" width="13.33203125" customWidth="1"/>
    <col min="8962" max="8962" width="22.5546875" customWidth="1"/>
    <col min="8963" max="8971" width="6.77734375" customWidth="1"/>
    <col min="8972" max="8988" width="7.77734375" customWidth="1"/>
    <col min="8989" max="8989" width="8.33203125" customWidth="1"/>
    <col min="8990" max="8990" width="8.5546875" customWidth="1"/>
    <col min="8991" max="8991" width="8" customWidth="1"/>
    <col min="8992" max="8992" width="8.6640625" customWidth="1"/>
    <col min="9217" max="9217" width="13.33203125" customWidth="1"/>
    <col min="9218" max="9218" width="22.5546875" customWidth="1"/>
    <col min="9219" max="9227" width="6.77734375" customWidth="1"/>
    <col min="9228" max="9244" width="7.77734375" customWidth="1"/>
    <col min="9245" max="9245" width="8.33203125" customWidth="1"/>
    <col min="9246" max="9246" width="8.5546875" customWidth="1"/>
    <col min="9247" max="9247" width="8" customWidth="1"/>
    <col min="9248" max="9248" width="8.6640625" customWidth="1"/>
    <col min="9473" max="9473" width="13.33203125" customWidth="1"/>
    <col min="9474" max="9474" width="22.5546875" customWidth="1"/>
    <col min="9475" max="9483" width="6.77734375" customWidth="1"/>
    <col min="9484" max="9500" width="7.77734375" customWidth="1"/>
    <col min="9501" max="9501" width="8.33203125" customWidth="1"/>
    <col min="9502" max="9502" width="8.5546875" customWidth="1"/>
    <col min="9503" max="9503" width="8" customWidth="1"/>
    <col min="9504" max="9504" width="8.6640625" customWidth="1"/>
    <col min="9729" max="9729" width="13.33203125" customWidth="1"/>
    <col min="9730" max="9730" width="22.5546875" customWidth="1"/>
    <col min="9731" max="9739" width="6.77734375" customWidth="1"/>
    <col min="9740" max="9756" width="7.77734375" customWidth="1"/>
    <col min="9757" max="9757" width="8.33203125" customWidth="1"/>
    <col min="9758" max="9758" width="8.5546875" customWidth="1"/>
    <col min="9759" max="9759" width="8" customWidth="1"/>
    <col min="9760" max="9760" width="8.6640625" customWidth="1"/>
    <col min="9985" max="9985" width="13.33203125" customWidth="1"/>
    <col min="9986" max="9986" width="22.5546875" customWidth="1"/>
    <col min="9987" max="9995" width="6.77734375" customWidth="1"/>
    <col min="9996" max="10012" width="7.77734375" customWidth="1"/>
    <col min="10013" max="10013" width="8.33203125" customWidth="1"/>
    <col min="10014" max="10014" width="8.5546875" customWidth="1"/>
    <col min="10015" max="10015" width="8" customWidth="1"/>
    <col min="10016" max="10016" width="8.6640625" customWidth="1"/>
    <col min="10241" max="10241" width="13.33203125" customWidth="1"/>
    <col min="10242" max="10242" width="22.5546875" customWidth="1"/>
    <col min="10243" max="10251" width="6.77734375" customWidth="1"/>
    <col min="10252" max="10268" width="7.77734375" customWidth="1"/>
    <col min="10269" max="10269" width="8.33203125" customWidth="1"/>
    <col min="10270" max="10270" width="8.5546875" customWidth="1"/>
    <col min="10271" max="10271" width="8" customWidth="1"/>
    <col min="10272" max="10272" width="8.6640625" customWidth="1"/>
    <col min="10497" max="10497" width="13.33203125" customWidth="1"/>
    <col min="10498" max="10498" width="22.5546875" customWidth="1"/>
    <col min="10499" max="10507" width="6.77734375" customWidth="1"/>
    <col min="10508" max="10524" width="7.77734375" customWidth="1"/>
    <col min="10525" max="10525" width="8.33203125" customWidth="1"/>
    <col min="10526" max="10526" width="8.5546875" customWidth="1"/>
    <col min="10527" max="10527" width="8" customWidth="1"/>
    <col min="10528" max="10528" width="8.6640625" customWidth="1"/>
    <col min="10753" max="10753" width="13.33203125" customWidth="1"/>
    <col min="10754" max="10754" width="22.5546875" customWidth="1"/>
    <col min="10755" max="10763" width="6.77734375" customWidth="1"/>
    <col min="10764" max="10780" width="7.77734375" customWidth="1"/>
    <col min="10781" max="10781" width="8.33203125" customWidth="1"/>
    <col min="10782" max="10782" width="8.5546875" customWidth="1"/>
    <col min="10783" max="10783" width="8" customWidth="1"/>
    <col min="10784" max="10784" width="8.6640625" customWidth="1"/>
    <col min="11009" max="11009" width="13.33203125" customWidth="1"/>
    <col min="11010" max="11010" width="22.5546875" customWidth="1"/>
    <col min="11011" max="11019" width="6.77734375" customWidth="1"/>
    <col min="11020" max="11036" width="7.77734375" customWidth="1"/>
    <col min="11037" max="11037" width="8.33203125" customWidth="1"/>
    <col min="11038" max="11038" width="8.5546875" customWidth="1"/>
    <col min="11039" max="11039" width="8" customWidth="1"/>
    <col min="11040" max="11040" width="8.6640625" customWidth="1"/>
    <col min="11265" max="11265" width="13.33203125" customWidth="1"/>
    <col min="11266" max="11266" width="22.5546875" customWidth="1"/>
    <col min="11267" max="11275" width="6.77734375" customWidth="1"/>
    <col min="11276" max="11292" width="7.77734375" customWidth="1"/>
    <col min="11293" max="11293" width="8.33203125" customWidth="1"/>
    <col min="11294" max="11294" width="8.5546875" customWidth="1"/>
    <col min="11295" max="11295" width="8" customWidth="1"/>
    <col min="11296" max="11296" width="8.6640625" customWidth="1"/>
    <col min="11521" max="11521" width="13.33203125" customWidth="1"/>
    <col min="11522" max="11522" width="22.5546875" customWidth="1"/>
    <col min="11523" max="11531" width="6.77734375" customWidth="1"/>
    <col min="11532" max="11548" width="7.77734375" customWidth="1"/>
    <col min="11549" max="11549" width="8.33203125" customWidth="1"/>
    <col min="11550" max="11550" width="8.5546875" customWidth="1"/>
    <col min="11551" max="11551" width="8" customWidth="1"/>
    <col min="11552" max="11552" width="8.6640625" customWidth="1"/>
    <col min="11777" max="11777" width="13.33203125" customWidth="1"/>
    <col min="11778" max="11778" width="22.5546875" customWidth="1"/>
    <col min="11779" max="11787" width="6.77734375" customWidth="1"/>
    <col min="11788" max="11804" width="7.77734375" customWidth="1"/>
    <col min="11805" max="11805" width="8.33203125" customWidth="1"/>
    <col min="11806" max="11806" width="8.5546875" customWidth="1"/>
    <col min="11807" max="11807" width="8" customWidth="1"/>
    <col min="11808" max="11808" width="8.6640625" customWidth="1"/>
    <col min="12033" max="12033" width="13.33203125" customWidth="1"/>
    <col min="12034" max="12034" width="22.5546875" customWidth="1"/>
    <col min="12035" max="12043" width="6.77734375" customWidth="1"/>
    <col min="12044" max="12060" width="7.77734375" customWidth="1"/>
    <col min="12061" max="12061" width="8.33203125" customWidth="1"/>
    <col min="12062" max="12062" width="8.5546875" customWidth="1"/>
    <col min="12063" max="12063" width="8" customWidth="1"/>
    <col min="12064" max="12064" width="8.6640625" customWidth="1"/>
    <col min="12289" max="12289" width="13.33203125" customWidth="1"/>
    <col min="12290" max="12290" width="22.5546875" customWidth="1"/>
    <col min="12291" max="12299" width="6.77734375" customWidth="1"/>
    <col min="12300" max="12316" width="7.77734375" customWidth="1"/>
    <col min="12317" max="12317" width="8.33203125" customWidth="1"/>
    <col min="12318" max="12318" width="8.5546875" customWidth="1"/>
    <col min="12319" max="12319" width="8" customWidth="1"/>
    <col min="12320" max="12320" width="8.6640625" customWidth="1"/>
    <col min="12545" max="12545" width="13.33203125" customWidth="1"/>
    <col min="12546" max="12546" width="22.5546875" customWidth="1"/>
    <col min="12547" max="12555" width="6.77734375" customWidth="1"/>
    <col min="12556" max="12572" width="7.77734375" customWidth="1"/>
    <col min="12573" max="12573" width="8.33203125" customWidth="1"/>
    <col min="12574" max="12574" width="8.5546875" customWidth="1"/>
    <col min="12575" max="12575" width="8" customWidth="1"/>
    <col min="12576" max="12576" width="8.6640625" customWidth="1"/>
    <col min="12801" max="12801" width="13.33203125" customWidth="1"/>
    <col min="12802" max="12802" width="22.5546875" customWidth="1"/>
    <col min="12803" max="12811" width="6.77734375" customWidth="1"/>
    <col min="12812" max="12828" width="7.77734375" customWidth="1"/>
    <col min="12829" max="12829" width="8.33203125" customWidth="1"/>
    <col min="12830" max="12830" width="8.5546875" customWidth="1"/>
    <col min="12831" max="12831" width="8" customWidth="1"/>
    <col min="12832" max="12832" width="8.6640625" customWidth="1"/>
    <col min="13057" max="13057" width="13.33203125" customWidth="1"/>
    <col min="13058" max="13058" width="22.5546875" customWidth="1"/>
    <col min="13059" max="13067" width="6.77734375" customWidth="1"/>
    <col min="13068" max="13084" width="7.77734375" customWidth="1"/>
    <col min="13085" max="13085" width="8.33203125" customWidth="1"/>
    <col min="13086" max="13086" width="8.5546875" customWidth="1"/>
    <col min="13087" max="13087" width="8" customWidth="1"/>
    <col min="13088" max="13088" width="8.6640625" customWidth="1"/>
    <col min="13313" max="13313" width="13.33203125" customWidth="1"/>
    <col min="13314" max="13314" width="22.5546875" customWidth="1"/>
    <col min="13315" max="13323" width="6.77734375" customWidth="1"/>
    <col min="13324" max="13340" width="7.77734375" customWidth="1"/>
    <col min="13341" max="13341" width="8.33203125" customWidth="1"/>
    <col min="13342" max="13342" width="8.5546875" customWidth="1"/>
    <col min="13343" max="13343" width="8" customWidth="1"/>
    <col min="13344" max="13344" width="8.6640625" customWidth="1"/>
    <col min="13569" max="13569" width="13.33203125" customWidth="1"/>
    <col min="13570" max="13570" width="22.5546875" customWidth="1"/>
    <col min="13571" max="13579" width="6.77734375" customWidth="1"/>
    <col min="13580" max="13596" width="7.77734375" customWidth="1"/>
    <col min="13597" max="13597" width="8.33203125" customWidth="1"/>
    <col min="13598" max="13598" width="8.5546875" customWidth="1"/>
    <col min="13599" max="13599" width="8" customWidth="1"/>
    <col min="13600" max="13600" width="8.6640625" customWidth="1"/>
    <col min="13825" max="13825" width="13.33203125" customWidth="1"/>
    <col min="13826" max="13826" width="22.5546875" customWidth="1"/>
    <col min="13827" max="13835" width="6.77734375" customWidth="1"/>
    <col min="13836" max="13852" width="7.77734375" customWidth="1"/>
    <col min="13853" max="13853" width="8.33203125" customWidth="1"/>
    <col min="13854" max="13854" width="8.5546875" customWidth="1"/>
    <col min="13855" max="13855" width="8" customWidth="1"/>
    <col min="13856" max="13856" width="8.6640625" customWidth="1"/>
    <col min="14081" max="14081" width="13.33203125" customWidth="1"/>
    <col min="14082" max="14082" width="22.5546875" customWidth="1"/>
    <col min="14083" max="14091" width="6.77734375" customWidth="1"/>
    <col min="14092" max="14108" width="7.77734375" customWidth="1"/>
    <col min="14109" max="14109" width="8.33203125" customWidth="1"/>
    <col min="14110" max="14110" width="8.5546875" customWidth="1"/>
    <col min="14111" max="14111" width="8" customWidth="1"/>
    <col min="14112" max="14112" width="8.6640625" customWidth="1"/>
    <col min="14337" max="14337" width="13.33203125" customWidth="1"/>
    <col min="14338" max="14338" width="22.5546875" customWidth="1"/>
    <col min="14339" max="14347" width="6.77734375" customWidth="1"/>
    <col min="14348" max="14364" width="7.77734375" customWidth="1"/>
    <col min="14365" max="14365" width="8.33203125" customWidth="1"/>
    <col min="14366" max="14366" width="8.5546875" customWidth="1"/>
    <col min="14367" max="14367" width="8" customWidth="1"/>
    <col min="14368" max="14368" width="8.6640625" customWidth="1"/>
    <col min="14593" max="14593" width="13.33203125" customWidth="1"/>
    <col min="14594" max="14594" width="22.5546875" customWidth="1"/>
    <col min="14595" max="14603" width="6.77734375" customWidth="1"/>
    <col min="14604" max="14620" width="7.77734375" customWidth="1"/>
    <col min="14621" max="14621" width="8.33203125" customWidth="1"/>
    <col min="14622" max="14622" width="8.5546875" customWidth="1"/>
    <col min="14623" max="14623" width="8" customWidth="1"/>
    <col min="14624" max="14624" width="8.6640625" customWidth="1"/>
    <col min="14849" max="14849" width="13.33203125" customWidth="1"/>
    <col min="14850" max="14850" width="22.5546875" customWidth="1"/>
    <col min="14851" max="14859" width="6.77734375" customWidth="1"/>
    <col min="14860" max="14876" width="7.77734375" customWidth="1"/>
    <col min="14877" max="14877" width="8.33203125" customWidth="1"/>
    <col min="14878" max="14878" width="8.5546875" customWidth="1"/>
    <col min="14879" max="14879" width="8" customWidth="1"/>
    <col min="14880" max="14880" width="8.6640625" customWidth="1"/>
    <col min="15105" max="15105" width="13.33203125" customWidth="1"/>
    <col min="15106" max="15106" width="22.5546875" customWidth="1"/>
    <col min="15107" max="15115" width="6.77734375" customWidth="1"/>
    <col min="15116" max="15132" width="7.77734375" customWidth="1"/>
    <col min="15133" max="15133" width="8.33203125" customWidth="1"/>
    <col min="15134" max="15134" width="8.5546875" customWidth="1"/>
    <col min="15135" max="15135" width="8" customWidth="1"/>
    <col min="15136" max="15136" width="8.6640625" customWidth="1"/>
    <col min="15361" max="15361" width="13.33203125" customWidth="1"/>
    <col min="15362" max="15362" width="22.5546875" customWidth="1"/>
    <col min="15363" max="15371" width="6.77734375" customWidth="1"/>
    <col min="15372" max="15388" width="7.77734375" customWidth="1"/>
    <col min="15389" max="15389" width="8.33203125" customWidth="1"/>
    <col min="15390" max="15390" width="8.5546875" customWidth="1"/>
    <col min="15391" max="15391" width="8" customWidth="1"/>
    <col min="15392" max="15392" width="8.6640625" customWidth="1"/>
    <col min="15617" max="15617" width="13.33203125" customWidth="1"/>
    <col min="15618" max="15618" width="22.5546875" customWidth="1"/>
    <col min="15619" max="15627" width="6.77734375" customWidth="1"/>
    <col min="15628" max="15644" width="7.77734375" customWidth="1"/>
    <col min="15645" max="15645" width="8.33203125" customWidth="1"/>
    <col min="15646" max="15646" width="8.5546875" customWidth="1"/>
    <col min="15647" max="15647" width="8" customWidth="1"/>
    <col min="15648" max="15648" width="8.6640625" customWidth="1"/>
    <col min="15873" max="15873" width="13.33203125" customWidth="1"/>
    <col min="15874" max="15874" width="22.5546875" customWidth="1"/>
    <col min="15875" max="15883" width="6.77734375" customWidth="1"/>
    <col min="15884" max="15900" width="7.77734375" customWidth="1"/>
    <col min="15901" max="15901" width="8.33203125" customWidth="1"/>
    <col min="15902" max="15902" width="8.5546875" customWidth="1"/>
    <col min="15903" max="15903" width="8" customWidth="1"/>
    <col min="15904" max="15904" width="8.6640625" customWidth="1"/>
    <col min="16129" max="16129" width="13.33203125" customWidth="1"/>
    <col min="16130" max="16130" width="22.5546875" customWidth="1"/>
    <col min="16131" max="16139" width="6.77734375" customWidth="1"/>
    <col min="16140" max="16156" width="7.77734375" customWidth="1"/>
    <col min="16157" max="16157" width="8.33203125" customWidth="1"/>
    <col min="16158" max="16158" width="8.5546875" customWidth="1"/>
    <col min="16159" max="16159" width="8" customWidth="1"/>
    <col min="16160" max="16160" width="8.6640625" customWidth="1"/>
  </cols>
  <sheetData>
    <row r="1" spans="1:36" x14ac:dyDescent="0.2">
      <c r="A1" s="53"/>
      <c r="B1" s="53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</row>
    <row r="2" spans="1:36" ht="18" x14ac:dyDescent="0.25">
      <c r="A2" s="55" t="s">
        <v>43</v>
      </c>
      <c r="B2" s="56"/>
      <c r="C2" s="57"/>
      <c r="D2" s="57"/>
      <c r="E2" s="57"/>
      <c r="F2" s="57"/>
      <c r="G2" s="57"/>
      <c r="H2" s="58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</row>
    <row r="3" spans="1:36" ht="18" x14ac:dyDescent="0.25">
      <c r="A3" s="602" t="str">
        <f>'TITLE PAGE'!D9</f>
        <v>Portsmouth Water</v>
      </c>
      <c r="B3" s="56"/>
      <c r="C3" s="601"/>
      <c r="D3" s="57"/>
      <c r="E3" s="57"/>
      <c r="F3" s="57"/>
      <c r="G3" s="57"/>
      <c r="H3" s="58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</row>
    <row r="4" spans="1:36" ht="18" x14ac:dyDescent="0.25">
      <c r="A4" s="602" t="str">
        <f>'TITLE PAGE'!D10</f>
        <v>Company</v>
      </c>
      <c r="B4" s="56"/>
      <c r="C4" s="601"/>
      <c r="D4" s="57"/>
      <c r="E4" s="57"/>
      <c r="F4" s="57"/>
      <c r="G4" s="57"/>
      <c r="H4" s="58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</row>
    <row r="5" spans="1:36" ht="63.75" x14ac:dyDescent="0.2">
      <c r="A5" s="59" t="s">
        <v>44</v>
      </c>
      <c r="B5" s="60" t="s">
        <v>45</v>
      </c>
      <c r="C5" s="61" t="s">
        <v>46</v>
      </c>
      <c r="D5" s="62"/>
      <c r="E5" s="62" t="s">
        <v>47</v>
      </c>
      <c r="F5" s="62" t="s">
        <v>48</v>
      </c>
      <c r="G5" s="62" t="s">
        <v>571</v>
      </c>
      <c r="H5" s="63" t="s">
        <v>49</v>
      </c>
      <c r="I5" s="63" t="s">
        <v>50</v>
      </c>
      <c r="J5" s="63" t="s">
        <v>51</v>
      </c>
      <c r="K5" s="63" t="s">
        <v>52</v>
      </c>
      <c r="L5" s="63" t="s">
        <v>53</v>
      </c>
      <c r="M5" s="63" t="s">
        <v>54</v>
      </c>
      <c r="N5" s="63" t="s">
        <v>55</v>
      </c>
      <c r="O5" s="63" t="s">
        <v>56</v>
      </c>
      <c r="P5" s="63" t="s">
        <v>57</v>
      </c>
      <c r="Q5" s="63" t="s">
        <v>58</v>
      </c>
      <c r="R5" s="63" t="s">
        <v>59</v>
      </c>
      <c r="S5" s="63" t="s">
        <v>60</v>
      </c>
      <c r="T5" s="63" t="s">
        <v>61</v>
      </c>
      <c r="U5" s="63" t="s">
        <v>62</v>
      </c>
      <c r="V5" s="63" t="s">
        <v>63</v>
      </c>
      <c r="W5" s="63" t="s">
        <v>64</v>
      </c>
      <c r="X5" s="63" t="s">
        <v>65</v>
      </c>
      <c r="Y5" s="63" t="s">
        <v>66</v>
      </c>
      <c r="Z5" s="63" t="s">
        <v>67</v>
      </c>
      <c r="AA5" s="63" t="s">
        <v>68</v>
      </c>
      <c r="AB5" s="63" t="s">
        <v>69</v>
      </c>
      <c r="AC5" s="63" t="s">
        <v>101</v>
      </c>
      <c r="AD5" s="63" t="s">
        <v>102</v>
      </c>
      <c r="AE5" s="63" t="s">
        <v>103</v>
      </c>
      <c r="AF5" s="63" t="s">
        <v>104</v>
      </c>
      <c r="AG5" s="370"/>
      <c r="AH5" s="370"/>
      <c r="AI5" s="370"/>
      <c r="AJ5" s="370"/>
    </row>
    <row r="6" spans="1:36" x14ac:dyDescent="0.2">
      <c r="A6" s="64"/>
      <c r="B6" s="65" t="s">
        <v>70</v>
      </c>
      <c r="C6" s="59"/>
      <c r="D6" s="66"/>
      <c r="E6" s="66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370"/>
      <c r="AH6" s="370"/>
      <c r="AI6" s="370"/>
      <c r="AJ6" s="370"/>
    </row>
    <row r="7" spans="1:36" x14ac:dyDescent="0.2">
      <c r="A7" s="68" t="s">
        <v>71</v>
      </c>
      <c r="B7" s="69" t="s">
        <v>72</v>
      </c>
      <c r="C7" s="68" t="s">
        <v>73</v>
      </c>
      <c r="D7" s="70">
        <f>'4. BL SDB'!H5</f>
        <v>0</v>
      </c>
      <c r="E7" s="70">
        <f>'4. BL SDB'!I5</f>
        <v>0</v>
      </c>
      <c r="F7" s="70">
        <f>'4. BL SDB'!J5</f>
        <v>0</v>
      </c>
      <c r="G7" s="70">
        <f>'4. BL SDB'!K5</f>
        <v>207.29999999999998</v>
      </c>
      <c r="H7" s="70">
        <f>'4. BL SDB'!L5</f>
        <v>199.69999999999996</v>
      </c>
      <c r="I7" s="70">
        <f>'4. BL SDB'!M5</f>
        <v>199.59999999999997</v>
      </c>
      <c r="J7" s="70">
        <f>'4. BL SDB'!N5</f>
        <v>199.49999999999997</v>
      </c>
      <c r="K7" s="70">
        <f>'4. BL SDB'!O5</f>
        <v>199.39999999999998</v>
      </c>
      <c r="L7" s="70">
        <f>'4. BL SDB'!P5</f>
        <v>190.29999999999998</v>
      </c>
      <c r="M7" s="70">
        <f>'4. BL SDB'!Q5</f>
        <v>190.19999999999996</v>
      </c>
      <c r="N7" s="70">
        <f>'4. BL SDB'!R5</f>
        <v>190.09999999999997</v>
      </c>
      <c r="O7" s="70">
        <f>'4. BL SDB'!S5</f>
        <v>189.99999999999997</v>
      </c>
      <c r="P7" s="70">
        <f>'4. BL SDB'!T5</f>
        <v>189.89999999999998</v>
      </c>
      <c r="Q7" s="70">
        <f>'4. BL SDB'!U5</f>
        <v>168.79999999999998</v>
      </c>
      <c r="R7" s="70">
        <f>'4. BL SDB'!V5</f>
        <v>168.69999999999996</v>
      </c>
      <c r="S7" s="70">
        <f>'4. BL SDB'!W5</f>
        <v>168.59999999999997</v>
      </c>
      <c r="T7" s="70">
        <f>'4. BL SDB'!X5</f>
        <v>168.49999999999997</v>
      </c>
      <c r="U7" s="70">
        <f>'4. BL SDB'!Y5</f>
        <v>168.39999999999998</v>
      </c>
      <c r="V7" s="70">
        <f>'4. BL SDB'!Z5</f>
        <v>168.29999999999998</v>
      </c>
      <c r="W7" s="70">
        <f>'4. BL SDB'!AA5</f>
        <v>168.19999999999996</v>
      </c>
      <c r="X7" s="70">
        <f>'4. BL SDB'!AB5</f>
        <v>168.09999999999997</v>
      </c>
      <c r="Y7" s="70">
        <f>'4. BL SDB'!AC5</f>
        <v>167.99999999999997</v>
      </c>
      <c r="Z7" s="70">
        <f>'4. BL SDB'!AD5</f>
        <v>167.89999999999998</v>
      </c>
      <c r="AA7" s="70">
        <f>'4. BL SDB'!AE5</f>
        <v>167.79999999999998</v>
      </c>
      <c r="AB7" s="70">
        <f>'4. BL SDB'!AF5</f>
        <v>167.69999999999996</v>
      </c>
      <c r="AC7" s="70">
        <f>'4. BL SDB'!AG5</f>
        <v>167.59999999999997</v>
      </c>
      <c r="AD7" s="70">
        <f>'4. BL SDB'!AH5</f>
        <v>167.49999999999997</v>
      </c>
      <c r="AE7" s="70">
        <f>'4. BL SDB'!AI5</f>
        <v>167.39999999999998</v>
      </c>
      <c r="AF7" s="70">
        <f>'4. BL SDB'!AJ5</f>
        <v>167.29999999999998</v>
      </c>
      <c r="AG7" s="370"/>
      <c r="AH7" s="370"/>
      <c r="AI7" s="370"/>
      <c r="AJ7" s="370"/>
    </row>
    <row r="8" spans="1:36" x14ac:dyDescent="0.2">
      <c r="A8" s="68" t="s">
        <v>74</v>
      </c>
      <c r="B8" s="69" t="s">
        <v>72</v>
      </c>
      <c r="C8" s="68" t="s">
        <v>73</v>
      </c>
      <c r="D8" s="70">
        <f>'9. FP SDB'!H5</f>
        <v>0</v>
      </c>
      <c r="E8" s="70">
        <f>'9. FP SDB'!I5</f>
        <v>0</v>
      </c>
      <c r="F8" s="70">
        <f>'9. FP SDB'!J5</f>
        <v>0</v>
      </c>
      <c r="G8" s="70">
        <f>'9. FP SDB'!K5</f>
        <v>233.3</v>
      </c>
      <c r="H8" s="70">
        <f>'9. FP SDB'!L5</f>
        <v>225.7</v>
      </c>
      <c r="I8" s="70">
        <f>'9. FP SDB'!M5</f>
        <v>225.59999999999997</v>
      </c>
      <c r="J8" s="70">
        <f>'9. FP SDB'!N5</f>
        <v>225.49999999999994</v>
      </c>
      <c r="K8" s="70">
        <f>'9. FP SDB'!O5</f>
        <v>225.39999999999998</v>
      </c>
      <c r="L8" s="70">
        <f>'9. FP SDB'!P5</f>
        <v>226.8</v>
      </c>
      <c r="M8" s="70">
        <f>'9. FP SDB'!Q5</f>
        <v>226.7</v>
      </c>
      <c r="N8" s="70">
        <f>'9. FP SDB'!R5</f>
        <v>226.59999999999997</v>
      </c>
      <c r="O8" s="70">
        <f>'9. FP SDB'!S5</f>
        <v>226.49999999999994</v>
      </c>
      <c r="P8" s="70">
        <f>'9. FP SDB'!T5</f>
        <v>226.39999999999998</v>
      </c>
      <c r="Q8" s="70">
        <f>'9. FP SDB'!U5</f>
        <v>226.60000000000002</v>
      </c>
      <c r="R8" s="70">
        <f>'9. FP SDB'!V5</f>
        <v>226.5</v>
      </c>
      <c r="S8" s="70">
        <f>'9. FP SDB'!W5</f>
        <v>226.39999999999998</v>
      </c>
      <c r="T8" s="70">
        <f>'9. FP SDB'!X5</f>
        <v>226.29999999999995</v>
      </c>
      <c r="U8" s="70">
        <f>'9. FP SDB'!Y5</f>
        <v>226.2</v>
      </c>
      <c r="V8" s="70">
        <f>'9. FP SDB'!Z5</f>
        <v>226.10000000000002</v>
      </c>
      <c r="W8" s="70">
        <f>'9. FP SDB'!AA5</f>
        <v>226</v>
      </c>
      <c r="X8" s="70">
        <f>'9. FP SDB'!AB5</f>
        <v>225.89999999999998</v>
      </c>
      <c r="Y8" s="70">
        <f>'9. FP SDB'!AC5</f>
        <v>225.79999999999995</v>
      </c>
      <c r="Z8" s="70">
        <f>'9. FP SDB'!AD5</f>
        <v>225.7</v>
      </c>
      <c r="AA8" s="70">
        <f>'9. FP SDB'!AE5</f>
        <v>225.60000000000002</v>
      </c>
      <c r="AB8" s="70">
        <f>'9. FP SDB'!AF5</f>
        <v>225.5</v>
      </c>
      <c r="AC8" s="70">
        <f>'9. FP SDB'!AG5</f>
        <v>225.39999999999998</v>
      </c>
      <c r="AD8" s="70">
        <f>'9. FP SDB'!AH5</f>
        <v>225.29999999999995</v>
      </c>
      <c r="AE8" s="70">
        <f>'9. FP SDB'!AI5</f>
        <v>225.2</v>
      </c>
      <c r="AF8" s="70">
        <f>'9. FP SDB'!AJ5</f>
        <v>225.10000000000002</v>
      </c>
      <c r="AG8" s="370"/>
      <c r="AH8" s="370"/>
      <c r="AI8" s="370"/>
      <c r="AJ8" s="370"/>
    </row>
    <row r="9" spans="1:36" x14ac:dyDescent="0.2">
      <c r="A9" s="59"/>
      <c r="B9" s="65" t="s">
        <v>75</v>
      </c>
      <c r="C9" s="59"/>
      <c r="D9" s="70">
        <f>'9. FP SDB'!H6</f>
        <v>0</v>
      </c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  <c r="Q9" s="71"/>
      <c r="R9" s="71"/>
      <c r="S9" s="71"/>
      <c r="T9" s="71"/>
      <c r="U9" s="71"/>
      <c r="V9" s="71"/>
      <c r="W9" s="71"/>
      <c r="X9" s="71"/>
      <c r="Y9" s="71"/>
      <c r="Z9" s="71"/>
      <c r="AA9" s="71"/>
      <c r="AB9" s="71"/>
      <c r="AC9" s="71"/>
      <c r="AD9" s="71"/>
      <c r="AE9" s="71"/>
      <c r="AF9" s="71"/>
      <c r="AG9" s="370"/>
      <c r="AH9" s="370"/>
      <c r="AI9" s="370"/>
      <c r="AJ9" s="370"/>
    </row>
    <row r="10" spans="1:36" x14ac:dyDescent="0.2">
      <c r="A10" s="68" t="s">
        <v>76</v>
      </c>
      <c r="B10" s="69" t="s">
        <v>77</v>
      </c>
      <c r="C10" s="68" t="s">
        <v>73</v>
      </c>
      <c r="D10" s="70">
        <f>'3. BL Demand'!H10</f>
        <v>0</v>
      </c>
      <c r="E10" s="70">
        <f>'3. BL Demand'!I10</f>
        <v>0</v>
      </c>
      <c r="F10" s="70">
        <f>'3. BL Demand'!J10</f>
        <v>0</v>
      </c>
      <c r="G10" s="70">
        <f>'3. BL Demand'!K10</f>
        <v>118.65948581678674</v>
      </c>
      <c r="H10" s="70">
        <f>'3. BL Demand'!L10</f>
        <v>118.6033302491068</v>
      </c>
      <c r="I10" s="70">
        <f>'3. BL Demand'!M10</f>
        <v>118.58631179452654</v>
      </c>
      <c r="J10" s="70">
        <f>'3. BL Demand'!N10</f>
        <v>118.54247425611121</v>
      </c>
      <c r="K10" s="70">
        <f>'3. BL Demand'!O10</f>
        <v>118.44194107644671</v>
      </c>
      <c r="L10" s="70">
        <f>'3. BL Demand'!P10</f>
        <v>118.3635730839607</v>
      </c>
      <c r="M10" s="70">
        <f>'3. BL Demand'!Q10</f>
        <v>118.27424327227389</v>
      </c>
      <c r="N10" s="70">
        <f>'3. BL Demand'!R10</f>
        <v>118.17301640078502</v>
      </c>
      <c r="O10" s="70">
        <f>'3. BL Demand'!S10</f>
        <v>118.06896636212723</v>
      </c>
      <c r="P10" s="70">
        <f>'3. BL Demand'!T10</f>
        <v>117.95855103338847</v>
      </c>
      <c r="Q10" s="70">
        <f>'3. BL Demand'!U10</f>
        <v>117.86221608366193</v>
      </c>
      <c r="R10" s="70">
        <f>'3. BL Demand'!V10</f>
        <v>117.76637164437786</v>
      </c>
      <c r="S10" s="70">
        <f>'3. BL Demand'!W10</f>
        <v>117.68942814541634</v>
      </c>
      <c r="T10" s="70">
        <f>'3. BL Demand'!X10</f>
        <v>117.61691337016003</v>
      </c>
      <c r="U10" s="70">
        <f>'3. BL Demand'!Y10</f>
        <v>117.55717687857437</v>
      </c>
      <c r="V10" s="70">
        <f>'3. BL Demand'!Z10</f>
        <v>117.50276547533011</v>
      </c>
      <c r="W10" s="70">
        <f>'3. BL Demand'!AA10</f>
        <v>117.43788840822738</v>
      </c>
      <c r="X10" s="70">
        <f>'3. BL Demand'!AB10</f>
        <v>117.37170497862778</v>
      </c>
      <c r="Y10" s="70">
        <f>'3. BL Demand'!AC10</f>
        <v>117.30417749821684</v>
      </c>
      <c r="Z10" s="70">
        <f>'3. BL Demand'!AD10</f>
        <v>117.26074025346743</v>
      </c>
      <c r="AA10" s="70">
        <f>'3. BL Demand'!AE10</f>
        <v>117.25414895067733</v>
      </c>
      <c r="AB10" s="70">
        <f>'3. BL Demand'!AF10</f>
        <v>117.23816313486333</v>
      </c>
      <c r="AC10" s="70">
        <f>'3. BL Demand'!AG10</f>
        <v>117.23508628040469</v>
      </c>
      <c r="AD10" s="70">
        <f>'3. BL Demand'!AH10</f>
        <v>117.24366851303957</v>
      </c>
      <c r="AE10" s="70">
        <f>'3. BL Demand'!AI10</f>
        <v>117.25862607433206</v>
      </c>
      <c r="AF10" s="70">
        <f>'3. BL Demand'!AJ10</f>
        <v>117.2805242601416</v>
      </c>
      <c r="AG10" s="370"/>
      <c r="AH10" s="370"/>
      <c r="AI10" s="370"/>
      <c r="AJ10" s="370"/>
    </row>
    <row r="11" spans="1:36" x14ac:dyDescent="0.2">
      <c r="A11" s="68" t="s">
        <v>78</v>
      </c>
      <c r="B11" s="69" t="s">
        <v>77</v>
      </c>
      <c r="C11" s="68" t="s">
        <v>73</v>
      </c>
      <c r="D11" s="70">
        <f>'8. FP Demand'!H10</f>
        <v>0</v>
      </c>
      <c r="E11" s="70">
        <f>'8. FP Demand'!I10</f>
        <v>0</v>
      </c>
      <c r="F11" s="70">
        <f>'8. FP Demand'!J10</f>
        <v>0</v>
      </c>
      <c r="G11" s="70">
        <f>'8. FP Demand'!K10</f>
        <v>118.65948581678674</v>
      </c>
      <c r="H11" s="70">
        <f>'8. FP Demand'!L10</f>
        <v>117.12193841618812</v>
      </c>
      <c r="I11" s="70">
        <f>'8. FP Demand'!M10</f>
        <v>112.98810203686504</v>
      </c>
      <c r="J11" s="70">
        <f>'8. FP Demand'!N10</f>
        <v>107.58216234985345</v>
      </c>
      <c r="K11" s="70">
        <f>'8. FP Demand'!O10</f>
        <v>101.46985939460527</v>
      </c>
      <c r="L11" s="70">
        <f>'8. FP Demand'!P10</f>
        <v>95.332756248571286</v>
      </c>
      <c r="M11" s="70">
        <f>'8. FP Demand'!Q10</f>
        <v>85.565088004494342</v>
      </c>
      <c r="N11" s="70">
        <f>'8. FP Demand'!R10</f>
        <v>75.855568218130387</v>
      </c>
      <c r="O11" s="70">
        <f>'8. FP Demand'!S10</f>
        <v>66.198917192457884</v>
      </c>
      <c r="P11" s="70">
        <f>'8. FP Demand'!T10</f>
        <v>56.580684076427147</v>
      </c>
      <c r="Q11" s="70">
        <f>'8. FP Demand'!U10</f>
        <v>47.012128241752364</v>
      </c>
      <c r="R11" s="70">
        <f>'8. FP Demand'!V10</f>
        <v>37.472770096829507</v>
      </c>
      <c r="S11" s="70">
        <f>'8. FP Demand'!W10</f>
        <v>27.975278635676759</v>
      </c>
      <c r="T11" s="70">
        <f>'8. FP Demand'!X10</f>
        <v>18.500588492987291</v>
      </c>
      <c r="U11" s="70">
        <f>'8. FP Demand'!Y10</f>
        <v>9.0536043672093758</v>
      </c>
      <c r="V11" s="70">
        <f>'8. FP Demand'!Z10</f>
        <v>8.9991929639651165</v>
      </c>
      <c r="W11" s="70">
        <f>'8. FP Demand'!AA10</f>
        <v>8.9343158968623886</v>
      </c>
      <c r="X11" s="70">
        <f>'8. FP Demand'!AB10</f>
        <v>8.8681324672627841</v>
      </c>
      <c r="Y11" s="70">
        <f>'8. FP Demand'!AC10</f>
        <v>8.8006049868518534</v>
      </c>
      <c r="Z11" s="70">
        <f>'8. FP Demand'!AD10</f>
        <v>8.7571677421024408</v>
      </c>
      <c r="AA11" s="70">
        <f>'8. FP Demand'!AE10</f>
        <v>8.7505764393123417</v>
      </c>
      <c r="AB11" s="70">
        <f>'8. FP Demand'!AF10</f>
        <v>8.7345906234983364</v>
      </c>
      <c r="AC11" s="70">
        <f>'8. FP Demand'!AG10</f>
        <v>8.7315137690396956</v>
      </c>
      <c r="AD11" s="70">
        <f>'8. FP Demand'!AH10</f>
        <v>8.7400960016745746</v>
      </c>
      <c r="AE11" s="70">
        <f>'8. FP Demand'!AI10</f>
        <v>8.7550535629670652</v>
      </c>
      <c r="AF11" s="70">
        <f>'8. FP Demand'!AJ10</f>
        <v>8.7769517487766127</v>
      </c>
      <c r="AG11" s="370"/>
      <c r="AH11" s="370"/>
      <c r="AI11" s="370"/>
      <c r="AJ11" s="370"/>
    </row>
    <row r="12" spans="1:36" x14ac:dyDescent="0.2">
      <c r="A12" s="68" t="s">
        <v>79</v>
      </c>
      <c r="B12" s="69" t="s">
        <v>80</v>
      </c>
      <c r="C12" s="68" t="s">
        <v>73</v>
      </c>
      <c r="D12" s="70">
        <f>'3. BL Demand'!H9</f>
        <v>0</v>
      </c>
      <c r="E12" s="70">
        <f>'3. BL Demand'!I9</f>
        <v>0</v>
      </c>
      <c r="F12" s="70">
        <f>'3. BL Demand'!J9</f>
        <v>0</v>
      </c>
      <c r="G12" s="70">
        <f>'3. BL Demand'!K9</f>
        <v>36.082296295712638</v>
      </c>
      <c r="H12" s="70">
        <f>'3. BL Demand'!L9</f>
        <v>37.309901598907828</v>
      </c>
      <c r="I12" s="70">
        <f>'3. BL Demand'!M9</f>
        <v>38.810030548706415</v>
      </c>
      <c r="J12" s="70">
        <f>'3. BL Demand'!N9</f>
        <v>40.054283493838263</v>
      </c>
      <c r="K12" s="70">
        <f>'3. BL Demand'!O9</f>
        <v>41.134549437651764</v>
      </c>
      <c r="L12" s="70">
        <f>'3. BL Demand'!P9</f>
        <v>42.384256753570618</v>
      </c>
      <c r="M12" s="70">
        <f>'3. BL Demand'!Q9</f>
        <v>43.662853533580375</v>
      </c>
      <c r="N12" s="70">
        <f>'3. BL Demand'!R9</f>
        <v>44.819878025346092</v>
      </c>
      <c r="O12" s="70">
        <f>'3. BL Demand'!S9</f>
        <v>45.844908445841384</v>
      </c>
      <c r="P12" s="70">
        <f>'3. BL Demand'!T9</f>
        <v>46.885567647541869</v>
      </c>
      <c r="Q12" s="70">
        <f>'3. BL Demand'!U9</f>
        <v>47.882056817144104</v>
      </c>
      <c r="R12" s="70">
        <f>'3. BL Demand'!V9</f>
        <v>48.803599259128291</v>
      </c>
      <c r="S12" s="70">
        <f>'3. BL Demand'!W9</f>
        <v>49.673596064298039</v>
      </c>
      <c r="T12" s="70">
        <f>'3. BL Demand'!X9</f>
        <v>50.498568023676746</v>
      </c>
      <c r="U12" s="70">
        <f>'3. BL Demand'!Y9</f>
        <v>51.29595291828916</v>
      </c>
      <c r="V12" s="70">
        <f>'3. BL Demand'!Z9</f>
        <v>52.081288294270706</v>
      </c>
      <c r="W12" s="70">
        <f>'3. BL Demand'!AA9</f>
        <v>52.849374514834132</v>
      </c>
      <c r="X12" s="70">
        <f>'3. BL Demand'!AB9</f>
        <v>53.609783497963704</v>
      </c>
      <c r="Y12" s="70">
        <f>'3. BL Demand'!AC9</f>
        <v>54.364842248371694</v>
      </c>
      <c r="Z12" s="70">
        <f>'3. BL Demand'!AD9</f>
        <v>55.127425117179236</v>
      </c>
      <c r="AA12" s="70">
        <f>'3. BL Demand'!AE9</f>
        <v>55.907363446052528</v>
      </c>
      <c r="AB12" s="70">
        <f>'3. BL Demand'!AF9</f>
        <v>56.676253654872013</v>
      </c>
      <c r="AC12" s="70">
        <f>'3. BL Demand'!AG9</f>
        <v>57.446305430893688</v>
      </c>
      <c r="AD12" s="70">
        <f>'3. BL Demand'!AH9</f>
        <v>58.216661148980023</v>
      </c>
      <c r="AE12" s="70">
        <f>'3. BL Demand'!AI9</f>
        <v>58.984881011872673</v>
      </c>
      <c r="AF12" s="70">
        <f>'3. BL Demand'!AJ9</f>
        <v>59.752633869504507</v>
      </c>
      <c r="AG12" s="370"/>
      <c r="AH12" s="370"/>
      <c r="AI12" s="370"/>
      <c r="AJ12" s="370"/>
    </row>
    <row r="13" spans="1:36" x14ac:dyDescent="0.2">
      <c r="A13" s="68" t="s">
        <v>81</v>
      </c>
      <c r="B13" s="69" t="s">
        <v>80</v>
      </c>
      <c r="C13" s="68" t="s">
        <v>73</v>
      </c>
      <c r="D13" s="70">
        <f>'8. FP Demand'!H9</f>
        <v>0</v>
      </c>
      <c r="E13" s="70">
        <f>'8. FP Demand'!I9</f>
        <v>0</v>
      </c>
      <c r="F13" s="70">
        <f>'8. FP Demand'!J9</f>
        <v>0</v>
      </c>
      <c r="G13" s="70">
        <f>'8. FP Demand'!K9</f>
        <v>36.082296295712638</v>
      </c>
      <c r="H13" s="70">
        <f>'8. FP Demand'!L9</f>
        <v>38.631357508851494</v>
      </c>
      <c r="I13" s="70">
        <f>'8. FP Demand'!M9</f>
        <v>43.554518590261139</v>
      </c>
      <c r="J13" s="70">
        <f>'8. FP Demand'!N9</f>
        <v>49.063972398004118</v>
      </c>
      <c r="K13" s="70">
        <f>'8. FP Demand'!O9</f>
        <v>54.740696651517169</v>
      </c>
      <c r="L13" s="70">
        <f>'8. FP Demand'!P9</f>
        <v>60.583049235263324</v>
      </c>
      <c r="M13" s="70">
        <f>'8. FP Demand'!Q9</f>
        <v>68.078531604653008</v>
      </c>
      <c r="N13" s="70">
        <f>'8. FP Demand'!R9</f>
        <v>77.190201705437076</v>
      </c>
      <c r="O13" s="70">
        <f>'8. FP Demand'!S9</f>
        <v>86.121644504488174</v>
      </c>
      <c r="P13" s="70">
        <f>'8. FP Demand'!T9</f>
        <v>95.029153597517237</v>
      </c>
      <c r="Q13" s="70">
        <f>'8. FP Demand'!U9</f>
        <v>103.86181389226495</v>
      </c>
      <c r="R13" s="70">
        <f>'8. FP Demand'!V9</f>
        <v>112.03779432937316</v>
      </c>
      <c r="S13" s="70">
        <f>'8. FP Demand'!W9</f>
        <v>120.14312121750889</v>
      </c>
      <c r="T13" s="70">
        <f>'8. FP Demand'!X9</f>
        <v>128.18856214515543</v>
      </c>
      <c r="U13" s="70">
        <f>'8. FP Demand'!Y9</f>
        <v>136.1944161093285</v>
      </c>
      <c r="V13" s="70">
        <f>'8. FP Demand'!Z9</f>
        <v>136.07385894600762</v>
      </c>
      <c r="W13" s="70">
        <f>'8. FP Demand'!AA9</f>
        <v>135.9380365041539</v>
      </c>
      <c r="X13" s="70">
        <f>'8. FP Demand'!AB9</f>
        <v>135.79620873286677</v>
      </c>
      <c r="Y13" s="70">
        <f>'8. FP Demand'!AC9</f>
        <v>135.65055029780936</v>
      </c>
      <c r="Z13" s="70">
        <f>'8. FP Demand'!AD9</f>
        <v>135.51343387730554</v>
      </c>
      <c r="AA13" s="70">
        <f>'8. FP Demand'!AE9</f>
        <v>135.69429542576003</v>
      </c>
      <c r="AB13" s="70">
        <f>'8. FP Demand'!AF9</f>
        <v>135.91046305667351</v>
      </c>
      <c r="AC13" s="70">
        <f>'8. FP Demand'!AG9</f>
        <v>136.63021347083185</v>
      </c>
      <c r="AD13" s="70">
        <f>'8. FP Demand'!AH9</f>
        <v>137.35112094212329</v>
      </c>
      <c r="AE13" s="70">
        <f>'8. FP Demand'!AI9</f>
        <v>138.07072364281581</v>
      </c>
      <c r="AF13" s="70">
        <f>'8. FP Demand'!AJ9</f>
        <v>138.79060463507025</v>
      </c>
    </row>
    <row r="14" spans="1:36" x14ac:dyDescent="0.2">
      <c r="A14" s="68" t="s">
        <v>82</v>
      </c>
      <c r="B14" s="69" t="s">
        <v>83</v>
      </c>
      <c r="C14" s="68" t="s">
        <v>73</v>
      </c>
      <c r="D14" s="70">
        <f>'3. BL Demand'!H7+'3. BL Demand'!H8</f>
        <v>0</v>
      </c>
      <c r="E14" s="70">
        <f>'3. BL Demand'!I7+'3. BL Demand'!I8</f>
        <v>0</v>
      </c>
      <c r="F14" s="70">
        <f>'3. BL Demand'!J7+'3. BL Demand'!J8</f>
        <v>0</v>
      </c>
      <c r="G14" s="70">
        <f>'3. BL Demand'!K7+'3. BL Demand'!K8</f>
        <v>32.786820854769324</v>
      </c>
      <c r="H14" s="70">
        <f>'3. BL Demand'!L7+'3. BL Demand'!L8</f>
        <v>30.83577602352652</v>
      </c>
      <c r="I14" s="70">
        <f>'3. BL Demand'!M7+'3. BL Demand'!M8</f>
        <v>30.97928100208302</v>
      </c>
      <c r="J14" s="70">
        <f>'3. BL Demand'!N7+'3. BL Demand'!N8</f>
        <v>30.735369988477721</v>
      </c>
      <c r="K14" s="70">
        <f>'3. BL Demand'!O7+'3. BL Demand'!O8</f>
        <v>31.93690466470192</v>
      </c>
      <c r="L14" s="70">
        <f>'3. BL Demand'!P7+'3. BL Demand'!P8</f>
        <v>31.710152526433422</v>
      </c>
      <c r="M14" s="70">
        <f>'3. BL Demand'!Q7+'3. BL Demand'!Q8</f>
        <v>31.874452537565421</v>
      </c>
      <c r="N14" s="70">
        <f>'3. BL Demand'!R7+'3. BL Demand'!R8</f>
        <v>31.772092352877323</v>
      </c>
      <c r="O14" s="70">
        <f>'3. BL Demand'!S7+'3. BL Demand'!S8</f>
        <v>32.148368099479626</v>
      </c>
      <c r="P14" s="70">
        <f>'3. BL Demand'!T7+'3. BL Demand'!T8</f>
        <v>32.03253034016322</v>
      </c>
      <c r="Q14" s="70">
        <f>'3. BL Demand'!U7+'3. BL Demand'!U8</f>
        <v>32.447184841496721</v>
      </c>
      <c r="R14" s="70">
        <f>'3. BL Demand'!V7+'3. BL Demand'!V8</f>
        <v>31.995264751731622</v>
      </c>
      <c r="S14" s="70">
        <f>'3. BL Demand'!W7+'3. BL Demand'!W8</f>
        <v>32.319030330557325</v>
      </c>
      <c r="T14" s="70">
        <f>'3. BL Demand'!X7+'3. BL Demand'!X8</f>
        <v>32.138080533348827</v>
      </c>
      <c r="U14" s="70">
        <f>'3. BL Demand'!Y7+'3. BL Demand'!Y8</f>
        <v>32.801337138824124</v>
      </c>
      <c r="V14" s="70">
        <f>'3. BL Demand'!Z7+'3. BL Demand'!Z8</f>
        <v>32.447871895588719</v>
      </c>
      <c r="W14" s="70">
        <f>'3. BL Demand'!AA7+'3. BL Demand'!AA8</f>
        <v>32.12606187450632</v>
      </c>
      <c r="X14" s="70">
        <f>'3. BL Demand'!AB7+'3. BL Demand'!AB8</f>
        <v>32.666887926532119</v>
      </c>
      <c r="Y14" s="70">
        <f>'3. BL Demand'!AC7+'3. BL Demand'!AC8</f>
        <v>32.732856985434722</v>
      </c>
      <c r="Z14" s="70">
        <f>'3. BL Demand'!AD7+'3. BL Demand'!AD8</f>
        <v>32.482168463208424</v>
      </c>
      <c r="AA14" s="70">
        <f>'3. BL Demand'!AE7+'3. BL Demand'!AE8</f>
        <v>33.125747440983119</v>
      </c>
      <c r="AB14" s="70">
        <f>'3. BL Demand'!AF7+'3. BL Demand'!AF8</f>
        <v>32.744557780520921</v>
      </c>
      <c r="AC14" s="70">
        <f>'3. BL Demand'!AG7+'3. BL Demand'!AG8</f>
        <v>33.177510175945322</v>
      </c>
      <c r="AD14" s="70">
        <f>'3. BL Demand'!AH7+'3. BL Demand'!AH8</f>
        <v>32.482613565078118</v>
      </c>
      <c r="AE14" s="70">
        <f>'3. BL Demand'!AI7+'3. BL Demand'!AI8</f>
        <v>33.000871869870124</v>
      </c>
      <c r="AF14" s="70">
        <f>'3. BL Demand'!AJ7+'3. BL Demand'!AJ8</f>
        <v>33.299909037984818</v>
      </c>
    </row>
    <row r="15" spans="1:36" x14ac:dyDescent="0.2">
      <c r="A15" s="68" t="s">
        <v>84</v>
      </c>
      <c r="B15" s="69" t="s">
        <v>83</v>
      </c>
      <c r="C15" s="68" t="s">
        <v>73</v>
      </c>
      <c r="D15" s="70">
        <f>'8. FP Demand'!H7+'8. FP Demand'!H8</f>
        <v>0</v>
      </c>
      <c r="E15" s="70">
        <f>'8. FP Demand'!I7+'8. FP Demand'!I8</f>
        <v>0</v>
      </c>
      <c r="F15" s="70">
        <f>'8. FP Demand'!J7+'8. FP Demand'!J8</f>
        <v>0</v>
      </c>
      <c r="G15" s="70">
        <f>'8. FP Demand'!K7+'8. FP Demand'!K8</f>
        <v>32.786820854769324</v>
      </c>
      <c r="H15" s="70">
        <f>'8. FP Demand'!L7+'8. FP Demand'!L8</f>
        <v>30.83577602352652</v>
      </c>
      <c r="I15" s="70">
        <f>'8. FP Demand'!M7+'8. FP Demand'!M8</f>
        <v>30.97928100208302</v>
      </c>
      <c r="J15" s="70">
        <f>'8. FP Demand'!N7+'8. FP Demand'!N8</f>
        <v>30.735369988477721</v>
      </c>
      <c r="K15" s="70">
        <f>'8. FP Demand'!O7+'8. FP Demand'!O8</f>
        <v>31.93690466470192</v>
      </c>
      <c r="L15" s="70">
        <f>'8. FP Demand'!P7+'8. FP Demand'!P8</f>
        <v>31.710152526433422</v>
      </c>
      <c r="M15" s="70">
        <f>'8. FP Demand'!Q7+'8. FP Demand'!Q8</f>
        <v>31.872636057565423</v>
      </c>
      <c r="N15" s="70">
        <f>'8. FP Demand'!R7+'8. FP Demand'!R8</f>
        <v>31.768459392877322</v>
      </c>
      <c r="O15" s="70">
        <f>'8. FP Demand'!S7+'8. FP Demand'!S8</f>
        <v>32.142918659479619</v>
      </c>
      <c r="P15" s="70">
        <f>'8. FP Demand'!T7+'8. FP Demand'!T8</f>
        <v>32.025264420163225</v>
      </c>
      <c r="Q15" s="70">
        <f>'8. FP Demand'!U7+'8. FP Demand'!U8</f>
        <v>32.438102441496724</v>
      </c>
      <c r="R15" s="70">
        <f>'8. FP Demand'!V7+'8. FP Demand'!V8</f>
        <v>31.954430471731623</v>
      </c>
      <c r="S15" s="70">
        <f>'8. FP Demand'!W7+'8. FP Demand'!W8</f>
        <v>32.246444170557325</v>
      </c>
      <c r="T15" s="70">
        <f>'8. FP Demand'!X7+'8. FP Demand'!X8</f>
        <v>32.033742493348825</v>
      </c>
      <c r="U15" s="70">
        <f>'8. FP Demand'!Y7+'8. FP Demand'!Y8</f>
        <v>32.665247218824121</v>
      </c>
      <c r="V15" s="70">
        <f>'8. FP Demand'!Z7+'8. FP Demand'!Z8</f>
        <v>32.280030095588721</v>
      </c>
      <c r="W15" s="70">
        <f>'8. FP Demand'!AA7+'8. FP Demand'!AA8</f>
        <v>31.926468194506324</v>
      </c>
      <c r="X15" s="70">
        <f>'8. FP Demand'!AB7+'8. FP Demand'!AB8</f>
        <v>32.435542366532118</v>
      </c>
      <c r="Y15" s="70">
        <f>'8. FP Demand'!AC7+'8. FP Demand'!AC8</f>
        <v>32.469759545434719</v>
      </c>
      <c r="Z15" s="70">
        <f>'8. FP Demand'!AD7+'8. FP Demand'!AD8</f>
        <v>32.187319143208427</v>
      </c>
      <c r="AA15" s="70">
        <f>'8. FP Demand'!AE7+'8. FP Demand'!AE8</f>
        <v>32.79914624098312</v>
      </c>
      <c r="AB15" s="70">
        <f>'8. FP Demand'!AF7+'8. FP Demand'!AF8</f>
        <v>32.386204700520921</v>
      </c>
      <c r="AC15" s="70">
        <f>'8. FP Demand'!AG7+'8. FP Demand'!AG8</f>
        <v>32.78740521594532</v>
      </c>
      <c r="AD15" s="70">
        <f>'8. FP Demand'!AH7+'8. FP Demand'!AH8</f>
        <v>32.060756725078122</v>
      </c>
      <c r="AE15" s="70">
        <f>'8. FP Demand'!AI7+'8. FP Demand'!AI8</f>
        <v>32.547263149870126</v>
      </c>
      <c r="AF15" s="70">
        <f>'8. FP Demand'!AJ7+'8. FP Demand'!AJ8</f>
        <v>32.814548437984818</v>
      </c>
    </row>
    <row r="16" spans="1:36" x14ac:dyDescent="0.2">
      <c r="A16" s="68" t="s">
        <v>85</v>
      </c>
      <c r="B16" s="69" t="s">
        <v>86</v>
      </c>
      <c r="C16" s="68" t="s">
        <v>73</v>
      </c>
      <c r="D16" s="70">
        <f>'3. BL Demand'!H36</f>
        <v>0</v>
      </c>
      <c r="E16" s="70">
        <f>'3. BL Demand'!I36</f>
        <v>0</v>
      </c>
      <c r="F16" s="70">
        <f>'3. BL Demand'!J36</f>
        <v>0</v>
      </c>
      <c r="G16" s="70">
        <f>'3. BL Demand'!K36</f>
        <v>28.355962209650752</v>
      </c>
      <c r="H16" s="70">
        <f>'3. BL Demand'!L36</f>
        <v>28.355962209650752</v>
      </c>
      <c r="I16" s="70">
        <f>'3. BL Demand'!M36</f>
        <v>28.355962209650752</v>
      </c>
      <c r="J16" s="70">
        <f>'3. BL Demand'!N36</f>
        <v>28.355962209650752</v>
      </c>
      <c r="K16" s="70">
        <f>'3. BL Demand'!O36</f>
        <v>28.355962209650752</v>
      </c>
      <c r="L16" s="70">
        <f>'3. BL Demand'!P36</f>
        <v>28.355962209650752</v>
      </c>
      <c r="M16" s="70">
        <f>'3. BL Demand'!Q36</f>
        <v>28.355962209650752</v>
      </c>
      <c r="N16" s="70">
        <f>'3. BL Demand'!R36</f>
        <v>28.355962209650752</v>
      </c>
      <c r="O16" s="70">
        <f>'3. BL Demand'!S36</f>
        <v>28.355962209650752</v>
      </c>
      <c r="P16" s="70">
        <f>'3. BL Demand'!T36</f>
        <v>28.355962209650752</v>
      </c>
      <c r="Q16" s="70">
        <f>'3. BL Demand'!U36</f>
        <v>28.355962209650752</v>
      </c>
      <c r="R16" s="70">
        <f>'3. BL Demand'!V36</f>
        <v>28.355962209650752</v>
      </c>
      <c r="S16" s="70">
        <f>'3. BL Demand'!W36</f>
        <v>28.355962209650752</v>
      </c>
      <c r="T16" s="70">
        <f>'3. BL Demand'!X36</f>
        <v>28.355962209650752</v>
      </c>
      <c r="U16" s="70">
        <f>'3. BL Demand'!Y36</f>
        <v>28.355962209650752</v>
      </c>
      <c r="V16" s="70">
        <f>'3. BL Demand'!Z36</f>
        <v>28.355962209650752</v>
      </c>
      <c r="W16" s="70">
        <f>'3. BL Demand'!AA36</f>
        <v>28.355962209650752</v>
      </c>
      <c r="X16" s="70">
        <f>'3. BL Demand'!AB36</f>
        <v>28.355962209650752</v>
      </c>
      <c r="Y16" s="70">
        <f>'3. BL Demand'!AC36</f>
        <v>28.355962209650752</v>
      </c>
      <c r="Z16" s="70">
        <f>'3. BL Demand'!AD36</f>
        <v>28.355962209650752</v>
      </c>
      <c r="AA16" s="70">
        <f>'3. BL Demand'!AE36</f>
        <v>28.355962209650752</v>
      </c>
      <c r="AB16" s="70">
        <f>'3. BL Demand'!AF36</f>
        <v>28.355962209650752</v>
      </c>
      <c r="AC16" s="70">
        <f>'3. BL Demand'!AG36</f>
        <v>28.355962209650752</v>
      </c>
      <c r="AD16" s="70">
        <f>'3. BL Demand'!AH36</f>
        <v>28.355962209650752</v>
      </c>
      <c r="AE16" s="70">
        <f>'3. BL Demand'!AI36</f>
        <v>28.355962209650752</v>
      </c>
      <c r="AF16" s="70">
        <f>'3. BL Demand'!AJ36</f>
        <v>28.355962209650752</v>
      </c>
    </row>
    <row r="17" spans="1:32" x14ac:dyDescent="0.2">
      <c r="A17" s="68" t="s">
        <v>87</v>
      </c>
      <c r="B17" s="69" t="s">
        <v>86</v>
      </c>
      <c r="C17" s="68" t="s">
        <v>73</v>
      </c>
      <c r="D17" s="70">
        <f>'8. FP Demand'!H36</f>
        <v>0</v>
      </c>
      <c r="E17" s="70">
        <f>'8. FP Demand'!I36</f>
        <v>0</v>
      </c>
      <c r="F17" s="70">
        <f>'8. FP Demand'!J36</f>
        <v>0</v>
      </c>
      <c r="G17" s="70">
        <f>'8. FP Demand'!K36</f>
        <v>28.355962209650752</v>
      </c>
      <c r="H17" s="70">
        <f>'8. FP Demand'!L36</f>
        <v>26.631674209650754</v>
      </c>
      <c r="I17" s="70">
        <f>'8. FP Demand'!M36</f>
        <v>25.338458209650753</v>
      </c>
      <c r="J17" s="70">
        <f>'8. FP Demand'!N36</f>
        <v>24.691850209650752</v>
      </c>
      <c r="K17" s="70">
        <f>'8. FP Demand'!O36</f>
        <v>24.260778209650752</v>
      </c>
      <c r="L17" s="70">
        <f>'8. FP Demand'!P36</f>
        <v>24.045242209650752</v>
      </c>
      <c r="M17" s="70">
        <f>'8. FP Demand'!Q36</f>
        <v>23.730842209650753</v>
      </c>
      <c r="N17" s="70">
        <f>'8. FP Demand'!R36</f>
        <v>23.416442209650754</v>
      </c>
      <c r="O17" s="70">
        <f>'8. FP Demand'!S36</f>
        <v>23.102042209650755</v>
      </c>
      <c r="P17" s="70">
        <f>'8. FP Demand'!T36</f>
        <v>22.787642209650755</v>
      </c>
      <c r="Q17" s="70">
        <f>'8. FP Demand'!U36</f>
        <v>22.473242209650756</v>
      </c>
      <c r="R17" s="70">
        <f>'8. FP Demand'!V36</f>
        <v>22.158842209650757</v>
      </c>
      <c r="S17" s="70">
        <f>'8. FP Demand'!W36</f>
        <v>21.844442209650758</v>
      </c>
      <c r="T17" s="70">
        <f>'8. FP Demand'!X36</f>
        <v>21.530042209650762</v>
      </c>
      <c r="U17" s="70">
        <f>'8. FP Demand'!Y36</f>
        <v>21.215642209650763</v>
      </c>
      <c r="V17" s="70">
        <f>'8. FP Demand'!Z36</f>
        <v>20.901242209650764</v>
      </c>
      <c r="W17" s="70">
        <f>'8. FP Demand'!AA36</f>
        <v>20.586842209650765</v>
      </c>
      <c r="X17" s="70">
        <f>'8. FP Demand'!AB36</f>
        <v>20.272442209650766</v>
      </c>
      <c r="Y17" s="70">
        <f>'8. FP Demand'!AC36</f>
        <v>19.958042209650767</v>
      </c>
      <c r="Z17" s="70">
        <f>'8. FP Demand'!AD36</f>
        <v>19.643642209650771</v>
      </c>
      <c r="AA17" s="70">
        <f>'8. FP Demand'!AE36</f>
        <v>19.329242209650772</v>
      </c>
      <c r="AB17" s="70">
        <f>'8. FP Demand'!AF36</f>
        <v>19.014842209650773</v>
      </c>
      <c r="AC17" s="70">
        <f>'8. FP Demand'!AG36</f>
        <v>18.700442209650774</v>
      </c>
      <c r="AD17" s="70">
        <f>'8. FP Demand'!AH36</f>
        <v>18.386042209650775</v>
      </c>
      <c r="AE17" s="70">
        <f>'8. FP Demand'!AI36</f>
        <v>18.071642209650776</v>
      </c>
      <c r="AF17" s="70">
        <f>'8. FP Demand'!AJ36</f>
        <v>17.757242209650776</v>
      </c>
    </row>
    <row r="18" spans="1:32" x14ac:dyDescent="0.2">
      <c r="A18" s="68" t="s">
        <v>88</v>
      </c>
      <c r="B18" s="69" t="s">
        <v>89</v>
      </c>
      <c r="C18" s="68" t="s">
        <v>73</v>
      </c>
      <c r="D18" s="70">
        <f>'4. BL SDB'!H3-('3. BL Demand'!H7+'3. BL Demand'!H8+'3. BL Demand'!H9+'3. BL Demand'!H10)-'3. BL Demand'!H36</f>
        <v>0</v>
      </c>
      <c r="E18" s="70">
        <f>'4. BL SDB'!I3-('3. BL Demand'!I7+'3. BL Demand'!I8+'3. BL Demand'!I9+'3. BL Demand'!I10)-'3. BL Demand'!I36</f>
        <v>0</v>
      </c>
      <c r="F18" s="70">
        <f>'4. BL SDB'!J3-('3. BL Demand'!J7+'3. BL Demand'!J8+'3. BL Demand'!J9+'3. BL Demand'!J10)-'3. BL Demand'!J36</f>
        <v>0</v>
      </c>
      <c r="G18" s="70">
        <f>'4. BL SDB'!K3-('3. BL Demand'!K7+'3. BL Demand'!K8+'3. BL Demand'!K9+'3. BL Demand'!K10)-'3. BL Demand'!K36</f>
        <v>2.9342763264353415</v>
      </c>
      <c r="H18" s="70">
        <f>'4. BL SDB'!L3-('3. BL Demand'!L7+'3. BL Demand'!L8+'3. BL Demand'!L9+'3. BL Demand'!L10)-'3. BL Demand'!L36</f>
        <v>2.9342763264353131</v>
      </c>
      <c r="I18" s="70">
        <f>'4. BL SDB'!M3-('3. BL Demand'!M7+'3. BL Demand'!M8+'3. BL Demand'!M9+'3. BL Demand'!M10)-'3. BL Demand'!M36</f>
        <v>2.9342763264353415</v>
      </c>
      <c r="J18" s="70">
        <f>'4. BL SDB'!N3-('3. BL Demand'!N7+'3. BL Demand'!N8+'3. BL Demand'!N9+'3. BL Demand'!N10)-'3. BL Demand'!N36</f>
        <v>2.9342763264353415</v>
      </c>
      <c r="K18" s="70">
        <f>'4. BL SDB'!O3-('3. BL Demand'!O7+'3. BL Demand'!O8+'3. BL Demand'!O9+'3. BL Demand'!O10)-'3. BL Demand'!O36</f>
        <v>2.9342763264353131</v>
      </c>
      <c r="L18" s="70">
        <f>'4. BL SDB'!P3-('3. BL Demand'!P7+'3. BL Demand'!P8+'3. BL Demand'!P9+'3. BL Demand'!P10)-'3. BL Demand'!P36</f>
        <v>2.9342763264353415</v>
      </c>
      <c r="M18" s="70">
        <f>'4. BL SDB'!Q3-('3. BL Demand'!Q7+'3. BL Demand'!Q8+'3. BL Demand'!Q9+'3. BL Demand'!Q10)-'3. BL Demand'!Q36</f>
        <v>2.9342763264353131</v>
      </c>
      <c r="N18" s="70">
        <f>'4. BL SDB'!R3-('3. BL Demand'!R7+'3. BL Demand'!R8+'3. BL Demand'!R9+'3. BL Demand'!R10)-'3. BL Demand'!R36</f>
        <v>2.9342763264353131</v>
      </c>
      <c r="O18" s="70">
        <f>'4. BL SDB'!S3-('3. BL Demand'!S7+'3. BL Demand'!S8+'3. BL Demand'!S9+'3. BL Demand'!S10)-'3. BL Demand'!S36</f>
        <v>2.9342763264353131</v>
      </c>
      <c r="P18" s="70">
        <f>'4. BL SDB'!T3-('3. BL Demand'!T7+'3. BL Demand'!T8+'3. BL Demand'!T9+'3. BL Demand'!T10)-'3. BL Demand'!T36</f>
        <v>2.9342763264353415</v>
      </c>
      <c r="Q18" s="70">
        <f>'4. BL SDB'!U3-('3. BL Demand'!U7+'3. BL Demand'!U8+'3. BL Demand'!U9+'3. BL Demand'!U10)-'3. BL Demand'!U36</f>
        <v>2.9342763264353131</v>
      </c>
      <c r="R18" s="70">
        <f>'4. BL SDB'!V3-('3. BL Demand'!V7+'3. BL Demand'!V8+'3. BL Demand'!V9+'3. BL Demand'!V10)-'3. BL Demand'!V36</f>
        <v>2.9342763264353415</v>
      </c>
      <c r="S18" s="70">
        <f>'4. BL SDB'!W3-('3. BL Demand'!W7+'3. BL Demand'!W8+'3. BL Demand'!W9+'3. BL Demand'!W10)-'3. BL Demand'!W36</f>
        <v>2.9342763264353415</v>
      </c>
      <c r="T18" s="70">
        <f>'4. BL SDB'!X3-('3. BL Demand'!X7+'3. BL Demand'!X8+'3. BL Demand'!X9+'3. BL Demand'!X10)-'3. BL Demand'!X36</f>
        <v>2.9342763264353131</v>
      </c>
      <c r="U18" s="70">
        <f>'4. BL SDB'!Y3-('3. BL Demand'!Y7+'3. BL Demand'!Y8+'3. BL Demand'!Y9+'3. BL Demand'!Y10)-'3. BL Demand'!Y36</f>
        <v>2.9342763264353131</v>
      </c>
      <c r="V18" s="70">
        <f>'4. BL SDB'!Z3-('3. BL Demand'!Z7+'3. BL Demand'!Z8+'3. BL Demand'!Z9+'3. BL Demand'!Z10)-'3. BL Demand'!Z36</f>
        <v>2.9342763264353131</v>
      </c>
      <c r="W18" s="70">
        <f>'4. BL SDB'!AA3-('3. BL Demand'!AA7+'3. BL Demand'!AA8+'3. BL Demand'!AA9+'3. BL Demand'!AA10)-'3. BL Demand'!AA36</f>
        <v>2.9342763264353131</v>
      </c>
      <c r="X18" s="70">
        <f>'4. BL SDB'!AB3-('3. BL Demand'!AB7+'3. BL Demand'!AB8+'3. BL Demand'!AB9+'3. BL Demand'!AB10)-'3. BL Demand'!AB36</f>
        <v>2.9342763264353415</v>
      </c>
      <c r="Y18" s="70">
        <f>'4. BL SDB'!AC3-('3. BL Demand'!AC7+'3. BL Demand'!AC8+'3. BL Demand'!AC9+'3. BL Demand'!AC10)-'3. BL Demand'!AC36</f>
        <v>2.9342763264353415</v>
      </c>
      <c r="Z18" s="70">
        <f>'4. BL SDB'!AD3-('3. BL Demand'!AD7+'3. BL Demand'!AD8+'3. BL Demand'!AD9+'3. BL Demand'!AD10)-'3. BL Demand'!AD36</f>
        <v>2.9342763264353131</v>
      </c>
      <c r="AA18" s="70">
        <f>'4. BL SDB'!AE3-('3. BL Demand'!AE7+'3. BL Demand'!AE8+'3. BL Demand'!AE9+'3. BL Demand'!AE10)-'3. BL Demand'!AE36</f>
        <v>2.9342763264353415</v>
      </c>
      <c r="AB18" s="70">
        <f>'4. BL SDB'!AF3-('3. BL Demand'!AF7+'3. BL Demand'!AF8+'3. BL Demand'!AF9+'3. BL Demand'!AF10)-'3. BL Demand'!AF36</f>
        <v>2.9342763264353415</v>
      </c>
      <c r="AC18" s="70">
        <f>'4. BL SDB'!AG3-('3. BL Demand'!AG7+'3. BL Demand'!AG8+'3. BL Demand'!AG9+'3. BL Demand'!AG10)-'3. BL Demand'!AG36</f>
        <v>2.9342763264353131</v>
      </c>
      <c r="AD18" s="70">
        <f>'4. BL SDB'!AH3-('3. BL Demand'!AH7+'3. BL Demand'!AH8+'3. BL Demand'!AH9+'3. BL Demand'!AH10)-'3. BL Demand'!AH36</f>
        <v>2.9342763264353131</v>
      </c>
      <c r="AE18" s="70">
        <f>'4. BL SDB'!AI3-('3. BL Demand'!AI7+'3. BL Demand'!AI8+'3. BL Demand'!AI9+'3. BL Demand'!AI10)-'3. BL Demand'!AI36</f>
        <v>2.9342763264353131</v>
      </c>
      <c r="AF18" s="70">
        <f>'4. BL SDB'!AJ3-('3. BL Demand'!AJ7+'3. BL Demand'!AJ8+'3. BL Demand'!AJ9+'3. BL Demand'!AJ10)-'3. BL Demand'!AJ36</f>
        <v>2.9342763264353131</v>
      </c>
    </row>
    <row r="19" spans="1:32" x14ac:dyDescent="0.2">
      <c r="A19" s="68" t="s">
        <v>90</v>
      </c>
      <c r="B19" s="69" t="s">
        <v>89</v>
      </c>
      <c r="C19" s="68" t="s">
        <v>73</v>
      </c>
      <c r="D19" s="70">
        <f>'9. FP SDB'!H3-('8. FP Demand'!H7+'8. FP Demand'!H8+'8. FP Demand'!H9+'8. FP Demand'!H10)-'8. FP Demand'!H36</f>
        <v>0</v>
      </c>
      <c r="E19" s="70">
        <f>'9. FP SDB'!I3-('8. FP Demand'!I7+'8. FP Demand'!I8+'8. FP Demand'!I9+'8. FP Demand'!I10)-'8. FP Demand'!I36</f>
        <v>0</v>
      </c>
      <c r="F19" s="70">
        <f>'9. FP SDB'!J3-('8. FP Demand'!J7+'8. FP Demand'!J8+'8. FP Demand'!J9+'8. FP Demand'!J10)-'8. FP Demand'!J36</f>
        <v>0</v>
      </c>
      <c r="G19" s="70">
        <f>'9. FP SDB'!K3-('8. FP Demand'!K7+'8. FP Demand'!K8+'8. FP Demand'!K9+'8. FP Demand'!K10)-'8. FP Demand'!K36</f>
        <v>2.9342763264353415</v>
      </c>
      <c r="H19" s="70">
        <f>'9. FP SDB'!L3-('8. FP Demand'!L7+'8. FP Demand'!L8+'8. FP Demand'!L9+'8. FP Demand'!L10)-'8. FP Demand'!L36</f>
        <v>2.9342763264353096</v>
      </c>
      <c r="I19" s="70">
        <f>'9. FP SDB'!M3-('8. FP Demand'!M7+'8. FP Demand'!M8+'8. FP Demand'!M9+'8. FP Demand'!M10)-'8. FP Demand'!M36</f>
        <v>2.934276326435338</v>
      </c>
      <c r="J19" s="70">
        <f>'9. FP SDB'!N3-('8. FP Demand'!N7+'8. FP Demand'!N8+'8. FP Demand'!N9+'8. FP Demand'!N10)-'8. FP Demand'!N36</f>
        <v>2.9342763264353522</v>
      </c>
      <c r="K19" s="70">
        <f>'9. FP SDB'!O3-('8. FP Demand'!O7+'8. FP Demand'!O8+'8. FP Demand'!O9+'8. FP Demand'!O10)-'8. FP Demand'!O36</f>
        <v>2.9342763264353238</v>
      </c>
      <c r="L19" s="70">
        <f>'9. FP SDB'!P3-('8. FP Demand'!P7+'8. FP Demand'!P8+'8. FP Demand'!P9+'8. FP Demand'!P10)-'8. FP Demand'!P36</f>
        <v>2.9342763264353096</v>
      </c>
      <c r="M19" s="70">
        <f>'9. FP SDB'!Q3-('8. FP Demand'!Q7+'8. FP Demand'!Q8+'8. FP Demand'!Q9+'8. FP Demand'!Q10)-'8. FP Demand'!Q36</f>
        <v>2.9342763264353593</v>
      </c>
      <c r="N19" s="70">
        <f>'9. FP SDB'!R3-('8. FP Demand'!R7+'8. FP Demand'!R8+'8. FP Demand'!R9+'8. FP Demand'!R10)-'8. FP Demand'!R36</f>
        <v>2.9342763264353806</v>
      </c>
      <c r="O19" s="70">
        <f>'9. FP SDB'!S3-('8. FP Demand'!S7+'8. FP Demand'!S8+'8. FP Demand'!S9+'8. FP Demand'!S10)-'8. FP Demand'!S36</f>
        <v>2.9342763264353167</v>
      </c>
      <c r="P19" s="70">
        <f>'9. FP SDB'!T3-('8. FP Demand'!T7+'8. FP Demand'!T8+'8. FP Demand'!T9+'8. FP Demand'!T10)-'8. FP Demand'!T36</f>
        <v>2.934276326435338</v>
      </c>
      <c r="Q19" s="70">
        <f>'9. FP SDB'!U3-('8. FP Demand'!U7+'8. FP Demand'!U8+'8. FP Demand'!U9+'8. FP Demand'!U10)-'8. FP Demand'!U36</f>
        <v>2.9342763264353309</v>
      </c>
      <c r="R19" s="70">
        <f>'9. FP SDB'!V3-('8. FP Demand'!V7+'8. FP Demand'!V8+'8. FP Demand'!V9+'8. FP Demand'!V10)-'8. FP Demand'!V36</f>
        <v>2.9342763264353522</v>
      </c>
      <c r="S19" s="70">
        <f>'9. FP SDB'!W3-('8. FP Demand'!W7+'8. FP Demand'!W8+'8. FP Demand'!W9+'8. FP Demand'!W10)-'8. FP Demand'!W36</f>
        <v>2.9342763264353167</v>
      </c>
      <c r="T19" s="70">
        <f>'9. FP SDB'!X3-('8. FP Demand'!X7+'8. FP Demand'!X8+'8. FP Demand'!X9+'8. FP Demand'!X10)-'8. FP Demand'!X36</f>
        <v>2.934276326435306</v>
      </c>
      <c r="U19" s="70">
        <f>'9. FP SDB'!Y3-('8. FP Demand'!Y7+'8. FP Demand'!Y8+'8. FP Demand'!Y9+'8. FP Demand'!Y10)-'8. FP Demand'!Y36</f>
        <v>2.9342763264352989</v>
      </c>
      <c r="V19" s="70">
        <f>'9. FP SDB'!Z3-('8. FP Demand'!Z7+'8. FP Demand'!Z8+'8. FP Demand'!Z9+'8. FP Demand'!Z10)-'8. FP Demand'!Z36</f>
        <v>2.9342763264353202</v>
      </c>
      <c r="W19" s="70">
        <f>'9. FP SDB'!AA3-('8. FP Demand'!AA7+'8. FP Demand'!AA8+'8. FP Demand'!AA9+'8. FP Demand'!AA10)-'8. FP Demand'!AA36</f>
        <v>2.9342763264353131</v>
      </c>
      <c r="X19" s="70">
        <f>'9. FP SDB'!AB3-('8. FP Demand'!AB7+'8. FP Demand'!AB8+'8. FP Demand'!AB9+'8. FP Demand'!AB10)-'8. FP Demand'!AB36</f>
        <v>2.9342763264353344</v>
      </c>
      <c r="Y19" s="70">
        <f>'9. FP SDB'!AC3-('8. FP Demand'!AC7+'8. FP Demand'!AC8+'8. FP Demand'!AC9+'8. FP Demand'!AC10)-'8. FP Demand'!AC36</f>
        <v>2.9342763264352989</v>
      </c>
      <c r="Z19" s="70">
        <f>'9. FP SDB'!AD3-('8. FP Demand'!AD7+'8. FP Demand'!AD8+'8. FP Demand'!AD9+'8. FP Demand'!AD10)-'8. FP Demand'!AD36</f>
        <v>2.9342763264353451</v>
      </c>
      <c r="AA19" s="70">
        <f>'9. FP SDB'!AE3-('8. FP Demand'!AE7+'8. FP Demand'!AE8+'8. FP Demand'!AE9+'8. FP Demand'!AE10)-'8. FP Demand'!AE36</f>
        <v>2.9342763264353096</v>
      </c>
      <c r="AB19" s="70">
        <f>'9. FP SDB'!AF3-('8. FP Demand'!AF7+'8. FP Demand'!AF8+'8. FP Demand'!AF9+'8. FP Demand'!AF10)-'8. FP Demand'!AF36</f>
        <v>2.9342763264353309</v>
      </c>
      <c r="AC19" s="70">
        <f>'9. FP SDB'!AG3-('8. FP Demand'!AG7+'8. FP Demand'!AG8+'8. FP Demand'!AG9+'8. FP Demand'!AG10)-'8. FP Demand'!AG36</f>
        <v>2.9342763264353238</v>
      </c>
      <c r="AD19" s="70">
        <f>'9. FP SDB'!AH3-('8. FP Demand'!AH7+'8. FP Demand'!AH8+'8. FP Demand'!AH9+'8. FP Demand'!AH10)-'8. FP Demand'!AH36</f>
        <v>2.9342763264353451</v>
      </c>
      <c r="AE19" s="70">
        <f>'9. FP SDB'!AI3-('8. FP Demand'!AI7+'8. FP Demand'!AI8+'8. FP Demand'!AI9+'8. FP Demand'!AI10)-'8. FP Demand'!AI36</f>
        <v>2.9342763264353096</v>
      </c>
      <c r="AF19" s="70">
        <f>'9. FP SDB'!AJ3-('8. FP Demand'!AJ7+'8. FP Demand'!AJ8+'8. FP Demand'!AJ9+'8. FP Demand'!AJ10)-'8. FP Demand'!AJ36</f>
        <v>2.9342763264353593</v>
      </c>
    </row>
    <row r="20" spans="1:32" x14ac:dyDescent="0.2">
      <c r="A20" s="68"/>
      <c r="B20" s="72" t="s">
        <v>91</v>
      </c>
      <c r="C20" s="68" t="s">
        <v>73</v>
      </c>
      <c r="D20" s="70">
        <f>D18+D16+D14+D12+D10+D23</f>
        <v>0</v>
      </c>
      <c r="E20" s="70">
        <f t="shared" ref="E20:AB20" si="0">E18+E16+E14+E12+E10+E23</f>
        <v>0</v>
      </c>
      <c r="F20" s="70">
        <f t="shared" si="0"/>
        <v>0</v>
      </c>
      <c r="G20" s="70">
        <f t="shared" si="0"/>
        <v>224.4788415033548</v>
      </c>
      <c r="H20" s="70">
        <f t="shared" si="0"/>
        <v>224.03924640762722</v>
      </c>
      <c r="I20" s="70">
        <f t="shared" si="0"/>
        <v>225.55586188140205</v>
      </c>
      <c r="J20" s="70">
        <f t="shared" si="0"/>
        <v>226.4323662745133</v>
      </c>
      <c r="K20" s="70">
        <f t="shared" si="0"/>
        <v>228.60363371488648</v>
      </c>
      <c r="L20" s="70">
        <f t="shared" si="0"/>
        <v>229.48822090005086</v>
      </c>
      <c r="M20" s="70">
        <f t="shared" si="0"/>
        <v>230.68178787950578</v>
      </c>
      <c r="N20" s="70">
        <f t="shared" si="0"/>
        <v>231.75522531509449</v>
      </c>
      <c r="O20" s="70">
        <f t="shared" si="0"/>
        <v>232.7724814435343</v>
      </c>
      <c r="P20" s="70">
        <f t="shared" si="0"/>
        <v>233.71688755717969</v>
      </c>
      <c r="Q20" s="70">
        <f t="shared" si="0"/>
        <v>234.99169627838882</v>
      </c>
      <c r="R20" s="70">
        <f t="shared" si="0"/>
        <v>235.52547419132387</v>
      </c>
      <c r="S20" s="70">
        <f t="shared" si="0"/>
        <v>236.2822930763578</v>
      </c>
      <c r="T20" s="70">
        <f t="shared" si="0"/>
        <v>236.58380046327167</v>
      </c>
      <c r="U20" s="70">
        <f t="shared" si="0"/>
        <v>237.85470547177371</v>
      </c>
      <c r="V20" s="70">
        <f t="shared" si="0"/>
        <v>238.24216420127559</v>
      </c>
      <c r="W20" s="70">
        <f t="shared" si="0"/>
        <v>238.4535633336539</v>
      </c>
      <c r="X20" s="70">
        <f t="shared" si="0"/>
        <v>239.64861493920969</v>
      </c>
      <c r="Y20" s="70">
        <f t="shared" si="0"/>
        <v>240.29211526810937</v>
      </c>
      <c r="Z20" s="70">
        <f t="shared" si="0"/>
        <v>240.83057236994117</v>
      </c>
      <c r="AA20" s="70">
        <f t="shared" si="0"/>
        <v>242.04749837379907</v>
      </c>
      <c r="AB20" s="70">
        <f t="shared" si="0"/>
        <v>242.39921310634236</v>
      </c>
      <c r="AC20" s="70">
        <f t="shared" ref="AC20:AF20" si="1">AC18+AC16+AC14+AC12+AC10+AC23</f>
        <v>243.38914042332976</v>
      </c>
      <c r="AD20" s="70">
        <f t="shared" si="1"/>
        <v>243.45318176318378</v>
      </c>
      <c r="AE20" s="70">
        <f t="shared" si="1"/>
        <v>244.57461749216091</v>
      </c>
      <c r="AF20" s="70">
        <f t="shared" si="1"/>
        <v>245.643305703717</v>
      </c>
    </row>
    <row r="21" spans="1:32" x14ac:dyDescent="0.2">
      <c r="A21" s="68"/>
      <c r="B21" s="69" t="s">
        <v>92</v>
      </c>
      <c r="C21" s="68" t="s">
        <v>73</v>
      </c>
      <c r="D21" s="70">
        <f>D11+D13+D15+D17+D19+D24</f>
        <v>0</v>
      </c>
      <c r="E21" s="70">
        <f t="shared" ref="E21:AB21" si="2">E11+E13+E15+E17+E19+E24</f>
        <v>0</v>
      </c>
      <c r="F21" s="70">
        <f t="shared" si="2"/>
        <v>0</v>
      </c>
      <c r="G21" s="70">
        <f t="shared" si="2"/>
        <v>224.4788415033548</v>
      </c>
      <c r="H21" s="70">
        <f t="shared" si="2"/>
        <v>222.15502248465219</v>
      </c>
      <c r="I21" s="70">
        <f t="shared" si="2"/>
        <v>221.68463616529527</v>
      </c>
      <c r="J21" s="70">
        <f t="shared" si="2"/>
        <v>220.81763127242135</v>
      </c>
      <c r="K21" s="70">
        <f t="shared" si="2"/>
        <v>221.14251524691048</v>
      </c>
      <c r="L21" s="70">
        <f t="shared" si="2"/>
        <v>220.34547654635412</v>
      </c>
      <c r="M21" s="70">
        <f t="shared" si="2"/>
        <v>217.76137420279889</v>
      </c>
      <c r="N21" s="70">
        <f t="shared" si="2"/>
        <v>216.86494785253092</v>
      </c>
      <c r="O21" s="70">
        <f t="shared" si="2"/>
        <v>215.91979889251175</v>
      </c>
      <c r="P21" s="70">
        <f t="shared" si="2"/>
        <v>214.9070206301937</v>
      </c>
      <c r="Q21" s="70">
        <f t="shared" si="2"/>
        <v>214.22956311160013</v>
      </c>
      <c r="R21" s="70">
        <f t="shared" si="2"/>
        <v>212.2281134340204</v>
      </c>
      <c r="S21" s="70">
        <f t="shared" si="2"/>
        <v>210.45356255982907</v>
      </c>
      <c r="T21" s="70">
        <f t="shared" si="2"/>
        <v>208.22721166757762</v>
      </c>
      <c r="U21" s="70">
        <f t="shared" si="2"/>
        <v>206.97318623144804</v>
      </c>
      <c r="V21" s="70">
        <f t="shared" si="2"/>
        <v>206.10860054164755</v>
      </c>
      <c r="W21" s="70">
        <f t="shared" si="2"/>
        <v>205.06993913160869</v>
      </c>
      <c r="X21" s="70">
        <f t="shared" si="2"/>
        <v>205.01660210274778</v>
      </c>
      <c r="Y21" s="70">
        <f t="shared" si="2"/>
        <v>204.413233366182</v>
      </c>
      <c r="Z21" s="70">
        <f t="shared" si="2"/>
        <v>203.70583929870253</v>
      </c>
      <c r="AA21" s="70">
        <f t="shared" si="2"/>
        <v>203.97753664214156</v>
      </c>
      <c r="AB21" s="70">
        <f t="shared" si="2"/>
        <v>203.43037691677887</v>
      </c>
      <c r="AC21" s="70">
        <f t="shared" ref="AC21:AF21" si="3">AC11+AC13+AC15+AC17+AC19+AC24</f>
        <v>204.02385099190298</v>
      </c>
      <c r="AD21" s="70">
        <f t="shared" si="3"/>
        <v>203.69229220496211</v>
      </c>
      <c r="AE21" s="70">
        <f t="shared" si="3"/>
        <v>204.41895889173909</v>
      </c>
      <c r="AF21" s="70">
        <f t="shared" si="3"/>
        <v>205.09362335791783</v>
      </c>
    </row>
    <row r="22" spans="1:32" x14ac:dyDescent="0.2">
      <c r="A22" s="64"/>
      <c r="B22" s="65" t="s">
        <v>93</v>
      </c>
      <c r="C22" s="59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</row>
    <row r="23" spans="1:32" x14ac:dyDescent="0.2">
      <c r="A23" s="68" t="s">
        <v>94</v>
      </c>
      <c r="B23" s="73" t="s">
        <v>95</v>
      </c>
      <c r="C23" s="68" t="s">
        <v>73</v>
      </c>
      <c r="D23" s="74">
        <f>'4. BL SDB'!H8</f>
        <v>0</v>
      </c>
      <c r="E23" s="74">
        <f>'4. BL SDB'!I8</f>
        <v>0</v>
      </c>
      <c r="F23" s="74">
        <f>'4. BL SDB'!J8</f>
        <v>0</v>
      </c>
      <c r="G23" s="74">
        <f>'4. BL SDB'!K8</f>
        <v>5.66</v>
      </c>
      <c r="H23" s="74">
        <f>'4. BL SDB'!L8</f>
        <v>6</v>
      </c>
      <c r="I23" s="74">
        <f>'4. BL SDB'!M8</f>
        <v>5.89</v>
      </c>
      <c r="J23" s="74">
        <f>'4. BL SDB'!N8</f>
        <v>5.81</v>
      </c>
      <c r="K23" s="74">
        <f>'4. BL SDB'!O8</f>
        <v>5.8</v>
      </c>
      <c r="L23" s="74">
        <f>'4. BL SDB'!P8</f>
        <v>5.74</v>
      </c>
      <c r="M23" s="74">
        <f>'4. BL SDB'!Q8</f>
        <v>5.58</v>
      </c>
      <c r="N23" s="74">
        <f>'4. BL SDB'!R8</f>
        <v>5.7</v>
      </c>
      <c r="O23" s="74">
        <f>'4. BL SDB'!S8</f>
        <v>5.42</v>
      </c>
      <c r="P23" s="74">
        <f>'4. BL SDB'!T8</f>
        <v>5.55</v>
      </c>
      <c r="Q23" s="74">
        <f>'4. BL SDB'!U8</f>
        <v>5.51</v>
      </c>
      <c r="R23" s="74">
        <f>'4. BL SDB'!V8</f>
        <v>5.67</v>
      </c>
      <c r="S23" s="74">
        <f>'4. BL SDB'!W8</f>
        <v>5.31</v>
      </c>
      <c r="T23" s="74">
        <f>'4. BL SDB'!X8</f>
        <v>5.04</v>
      </c>
      <c r="U23" s="74">
        <f>'4. BL SDB'!Y8</f>
        <v>4.91</v>
      </c>
      <c r="V23" s="74">
        <f>'4. BL SDB'!Z8</f>
        <v>4.92</v>
      </c>
      <c r="W23" s="74">
        <f>'4. BL SDB'!AA8</f>
        <v>4.75</v>
      </c>
      <c r="X23" s="74">
        <f>'4. BL SDB'!AB8</f>
        <v>4.71</v>
      </c>
      <c r="Y23" s="74">
        <f>'4. BL SDB'!AC8</f>
        <v>4.5999999999999996</v>
      </c>
      <c r="Z23" s="74">
        <f>'4. BL SDB'!AD8</f>
        <v>4.67</v>
      </c>
      <c r="AA23" s="74">
        <f>'4. BL SDB'!AE8</f>
        <v>4.47</v>
      </c>
      <c r="AB23" s="74">
        <f>'4. BL SDB'!AF8</f>
        <v>4.45</v>
      </c>
      <c r="AC23" s="74">
        <f>'4. BL SDB'!AG8</f>
        <v>4.24</v>
      </c>
      <c r="AD23" s="74">
        <f>'4. BL SDB'!AH8</f>
        <v>4.22</v>
      </c>
      <c r="AE23" s="74">
        <f>'4. BL SDB'!AI8</f>
        <v>4.04</v>
      </c>
      <c r="AF23" s="74">
        <f>'4. BL SDB'!AJ8</f>
        <v>4.0199999999999996</v>
      </c>
    </row>
    <row r="24" spans="1:32" x14ac:dyDescent="0.2">
      <c r="A24" s="68" t="s">
        <v>96</v>
      </c>
      <c r="B24" s="73" t="s">
        <v>95</v>
      </c>
      <c r="C24" s="68" t="s">
        <v>73</v>
      </c>
      <c r="D24" s="74">
        <f>'9. FP SDB'!H8</f>
        <v>0</v>
      </c>
      <c r="E24" s="74">
        <f>'9. FP SDB'!I8</f>
        <v>0</v>
      </c>
      <c r="F24" s="74">
        <f>'9. FP SDB'!J8</f>
        <v>0</v>
      </c>
      <c r="G24" s="74">
        <f>'9. FP SDB'!K8</f>
        <v>5.66</v>
      </c>
      <c r="H24" s="74">
        <f>'9. FP SDB'!L8</f>
        <v>6</v>
      </c>
      <c r="I24" s="74">
        <f>'9. FP SDB'!M8</f>
        <v>5.89</v>
      </c>
      <c r="J24" s="74">
        <f>'9. FP SDB'!N8</f>
        <v>5.81</v>
      </c>
      <c r="K24" s="74">
        <f>'9. FP SDB'!O8</f>
        <v>5.8</v>
      </c>
      <c r="L24" s="74">
        <f>'9. FP SDB'!P8</f>
        <v>5.74</v>
      </c>
      <c r="M24" s="74">
        <f>'9. FP SDB'!Q8</f>
        <v>5.58</v>
      </c>
      <c r="N24" s="74">
        <f>'9. FP SDB'!R8</f>
        <v>5.7</v>
      </c>
      <c r="O24" s="74">
        <f>'9. FP SDB'!S8</f>
        <v>5.42</v>
      </c>
      <c r="P24" s="74">
        <f>'9. FP SDB'!T8</f>
        <v>5.55</v>
      </c>
      <c r="Q24" s="74">
        <f>'9. FP SDB'!U8</f>
        <v>5.51</v>
      </c>
      <c r="R24" s="74">
        <f>'9. FP SDB'!V8</f>
        <v>5.67</v>
      </c>
      <c r="S24" s="74">
        <f>'9. FP SDB'!W8</f>
        <v>5.31</v>
      </c>
      <c r="T24" s="74">
        <f>'9. FP SDB'!X8</f>
        <v>5.04</v>
      </c>
      <c r="U24" s="74">
        <f>'9. FP SDB'!Y8</f>
        <v>4.91</v>
      </c>
      <c r="V24" s="74">
        <f>'9. FP SDB'!Z8</f>
        <v>4.92</v>
      </c>
      <c r="W24" s="74">
        <f>'9. FP SDB'!AA8</f>
        <v>4.75</v>
      </c>
      <c r="X24" s="74">
        <f>'9. FP SDB'!AB8</f>
        <v>4.71</v>
      </c>
      <c r="Y24" s="74">
        <f>'9. FP SDB'!AC8</f>
        <v>4.5999999999999996</v>
      </c>
      <c r="Z24" s="74">
        <f>'9. FP SDB'!AD8</f>
        <v>4.67</v>
      </c>
      <c r="AA24" s="74">
        <f>'9. FP SDB'!AE8</f>
        <v>4.47</v>
      </c>
      <c r="AB24" s="74">
        <f>'9. FP SDB'!AF8</f>
        <v>4.45</v>
      </c>
      <c r="AC24" s="74">
        <f>'9. FP SDB'!AG8</f>
        <v>4.24</v>
      </c>
      <c r="AD24" s="74">
        <f>'9. FP SDB'!AH8</f>
        <v>4.22</v>
      </c>
      <c r="AE24" s="74">
        <f>'9. FP SDB'!AI8</f>
        <v>4.04</v>
      </c>
      <c r="AF24" s="74">
        <f>'9. FP SDB'!AJ8</f>
        <v>4.0199999999999996</v>
      </c>
    </row>
    <row r="25" spans="1:32" x14ac:dyDescent="0.2">
      <c r="A25" s="68" t="s">
        <v>97</v>
      </c>
      <c r="B25" s="69" t="s">
        <v>98</v>
      </c>
      <c r="C25" s="68" t="s">
        <v>73</v>
      </c>
      <c r="D25" s="70">
        <f>'4. BL SDB'!H9</f>
        <v>0</v>
      </c>
      <c r="E25" s="70">
        <f>'4. BL SDB'!I9</f>
        <v>0</v>
      </c>
      <c r="F25" s="70">
        <f>'4. BL SDB'!J9</f>
        <v>0</v>
      </c>
      <c r="G25" s="70">
        <f>'4. BL SDB'!K9</f>
        <v>-11.518841503354821</v>
      </c>
      <c r="H25" s="70">
        <f>'4. BL SDB'!L9</f>
        <v>-18.339246407627257</v>
      </c>
      <c r="I25" s="70">
        <f>'4. BL SDB'!M9</f>
        <v>-20.0658618814021</v>
      </c>
      <c r="J25" s="70">
        <f>'4. BL SDB'!N9</f>
        <v>-21.122366274513297</v>
      </c>
      <c r="K25" s="70">
        <f>'4. BL SDB'!O9</f>
        <v>-23.403633714886496</v>
      </c>
      <c r="L25" s="70">
        <f>'4. BL SDB'!P9</f>
        <v>-33.448220900050842</v>
      </c>
      <c r="M25" s="70">
        <f>'4. BL SDB'!Q9</f>
        <v>-34.901787879505804</v>
      </c>
      <c r="N25" s="70">
        <f>'4. BL SDB'!R9</f>
        <v>-35.955225315094538</v>
      </c>
      <c r="O25" s="70">
        <f>'4. BL SDB'!S9</f>
        <v>-37.352481443534344</v>
      </c>
      <c r="P25" s="70">
        <f>'4. BL SDB'!T9</f>
        <v>-38.266887557179672</v>
      </c>
      <c r="Q25" s="70">
        <f>'4. BL SDB'!U9</f>
        <v>-60.681696278388841</v>
      </c>
      <c r="R25" s="70">
        <f>'4. BL SDB'!V9</f>
        <v>-61.15547419132389</v>
      </c>
      <c r="S25" s="70">
        <f>'4. BL SDB'!W9</f>
        <v>-62.372293076357835</v>
      </c>
      <c r="T25" s="70">
        <f>'4. BL SDB'!X9</f>
        <v>-63.043800463271708</v>
      </c>
      <c r="U25" s="70">
        <f>'4. BL SDB'!Y9</f>
        <v>-64.544705471773739</v>
      </c>
      <c r="V25" s="70">
        <f>'4. BL SDB'!Z9</f>
        <v>-65.022164201275615</v>
      </c>
      <c r="W25" s="70">
        <f>'4. BL SDB'!AA9</f>
        <v>-65.503563333653943</v>
      </c>
      <c r="X25" s="70">
        <f>'4. BL SDB'!AB9</f>
        <v>-66.83861493920972</v>
      </c>
      <c r="Y25" s="70">
        <f>'4. BL SDB'!AC9</f>
        <v>-67.692115268109376</v>
      </c>
      <c r="Z25" s="70">
        <f>'4. BL SDB'!AD9</f>
        <v>-68.260572369941201</v>
      </c>
      <c r="AA25" s="70">
        <f>'4. BL SDB'!AE9</f>
        <v>-69.777498373799091</v>
      </c>
      <c r="AB25" s="70">
        <f>'4. BL SDB'!AF9</f>
        <v>-70.249213106342381</v>
      </c>
      <c r="AC25" s="70">
        <f>'4. BL SDB'!AG9</f>
        <v>-71.549140423329789</v>
      </c>
      <c r="AD25" s="70">
        <f>'4. BL SDB'!AH9</f>
        <v>-71.733181763183808</v>
      </c>
      <c r="AE25" s="70">
        <f>'4. BL SDB'!AI9</f>
        <v>-73.134617492160942</v>
      </c>
      <c r="AF25" s="70">
        <f>'4. BL SDB'!AJ9</f>
        <v>-74.323305703717011</v>
      </c>
    </row>
    <row r="26" spans="1:32" ht="14.45" customHeight="1" x14ac:dyDescent="0.2">
      <c r="A26" s="68" t="s">
        <v>99</v>
      </c>
      <c r="B26" s="69" t="s">
        <v>98</v>
      </c>
      <c r="C26" s="68" t="s">
        <v>73</v>
      </c>
      <c r="D26" s="70">
        <f>'9. FP SDB'!H9</f>
        <v>0</v>
      </c>
      <c r="E26" s="70">
        <f>'9. FP SDB'!I9</f>
        <v>0</v>
      </c>
      <c r="F26" s="70">
        <f>'9. FP SDB'!J9</f>
        <v>0</v>
      </c>
      <c r="G26" s="70">
        <f>'9. FP SDB'!K9</f>
        <v>14.481158496645207</v>
      </c>
      <c r="H26" s="70">
        <f>'9. FP SDB'!L9</f>
        <v>9.5449775153477958</v>
      </c>
      <c r="I26" s="70">
        <f>'9. FP SDB'!M9</f>
        <v>9.8053638347046785</v>
      </c>
      <c r="J26" s="70">
        <f>'9. FP SDB'!N9</f>
        <v>10.492368727578565</v>
      </c>
      <c r="K26" s="70">
        <f>'9. FP SDB'!O9</f>
        <v>10.05748475308954</v>
      </c>
      <c r="L26" s="70">
        <f>'9. FP SDB'!P9</f>
        <v>12.1945234536459</v>
      </c>
      <c r="M26" s="70">
        <f>'9. FP SDB'!Q9</f>
        <v>14.518625797201111</v>
      </c>
      <c r="N26" s="70">
        <f>'9. FP SDB'!R9</f>
        <v>15.435052147469065</v>
      </c>
      <c r="O26" s="70">
        <f>'9. FP SDB'!S9</f>
        <v>16.000201107488181</v>
      </c>
      <c r="P26" s="70">
        <f>'9. FP SDB'!T9</f>
        <v>17.042979369806289</v>
      </c>
      <c r="Q26" s="70">
        <f>'9. FP SDB'!U9</f>
        <v>17.880436888399885</v>
      </c>
      <c r="R26" s="70">
        <f>'9. FP SDB'!V9</f>
        <v>19.941886565979615</v>
      </c>
      <c r="S26" s="70">
        <f>'9. FP SDB'!W9</f>
        <v>21.256437440170913</v>
      </c>
      <c r="T26" s="70">
        <f>'9. FP SDB'!X9</f>
        <v>23.112788332422326</v>
      </c>
      <c r="U26" s="70">
        <f>'9. FP SDB'!Y9</f>
        <v>24.136813768551917</v>
      </c>
      <c r="V26" s="70">
        <f>'9. FP SDB'!Z9</f>
        <v>24.911399458352463</v>
      </c>
      <c r="W26" s="70">
        <f>'9. FP SDB'!AA9</f>
        <v>25.680060868391308</v>
      </c>
      <c r="X26" s="70">
        <f>'9. FP SDB'!AB9</f>
        <v>25.593397897252203</v>
      </c>
      <c r="Y26" s="70">
        <f>'9. FP SDB'!AC9</f>
        <v>25.98676663381795</v>
      </c>
      <c r="Z26" s="70">
        <f>'9. FP SDB'!AD9</f>
        <v>26.664160701297476</v>
      </c>
      <c r="AA26" s="70">
        <f>'9. FP SDB'!AE9</f>
        <v>26.092463357858463</v>
      </c>
      <c r="AB26" s="70">
        <f>'9. FP SDB'!AF9</f>
        <v>26.51962308322112</v>
      </c>
      <c r="AC26" s="70">
        <f>'9. FP SDB'!AG9</f>
        <v>25.616149008097011</v>
      </c>
      <c r="AD26" s="70">
        <f>'9. FP SDB'!AH9</f>
        <v>25.827707795037867</v>
      </c>
      <c r="AE26" s="70">
        <f>'9. FP SDB'!AI9</f>
        <v>24.821041108260886</v>
      </c>
      <c r="AF26" s="70">
        <f>'9. FP SDB'!AJ9</f>
        <v>24.026376642082198</v>
      </c>
    </row>
    <row r="27" spans="1:32" x14ac:dyDescent="0.2">
      <c r="A27" s="75"/>
      <c r="B27" s="75"/>
      <c r="C27" s="76"/>
      <c r="D27" s="76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  <c r="W27" s="76"/>
      <c r="X27" s="76"/>
      <c r="Y27" s="76"/>
      <c r="Z27" s="76"/>
      <c r="AA27" s="76"/>
      <c r="AB27" s="76"/>
    </row>
    <row r="28" spans="1:32" x14ac:dyDescent="0.2">
      <c r="A28" s="53"/>
      <c r="B28" s="53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</row>
    <row r="29" spans="1:32" ht="15.75" x14ac:dyDescent="0.25">
      <c r="A29" s="77" t="s">
        <v>100</v>
      </c>
      <c r="B29" s="53"/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</row>
    <row r="30" spans="1:32" ht="57.75" x14ac:dyDescent="0.2">
      <c r="A30" s="78"/>
      <c r="B30" s="79"/>
      <c r="C30" s="80" t="str">
        <f t="shared" ref="C30:AA30" si="4">H5</f>
        <v>2020-21</v>
      </c>
      <c r="D30" s="80" t="str">
        <f t="shared" si="4"/>
        <v>2021-22</v>
      </c>
      <c r="E30" s="80" t="str">
        <f t="shared" si="4"/>
        <v>2022-23</v>
      </c>
      <c r="F30" s="80" t="str">
        <f t="shared" si="4"/>
        <v>2023-24</v>
      </c>
      <c r="G30" s="80" t="str">
        <f t="shared" si="4"/>
        <v>2024-25</v>
      </c>
      <c r="H30" s="80" t="str">
        <f t="shared" si="4"/>
        <v>2025-26</v>
      </c>
      <c r="I30" s="80" t="str">
        <f t="shared" si="4"/>
        <v>2026-27</v>
      </c>
      <c r="J30" s="80" t="str">
        <f t="shared" si="4"/>
        <v>2027-28</v>
      </c>
      <c r="K30" s="80" t="str">
        <f t="shared" si="4"/>
        <v>2028-29</v>
      </c>
      <c r="L30" s="80" t="str">
        <f t="shared" si="4"/>
        <v>2029-2030</v>
      </c>
      <c r="M30" s="80" t="str">
        <f t="shared" si="4"/>
        <v>2030-2031</v>
      </c>
      <c r="N30" s="80" t="str">
        <f t="shared" si="4"/>
        <v>2031-2032</v>
      </c>
      <c r="O30" s="80" t="str">
        <f t="shared" si="4"/>
        <v>2032-33</v>
      </c>
      <c r="P30" s="80" t="str">
        <f t="shared" si="4"/>
        <v>2033-34</v>
      </c>
      <c r="Q30" s="80" t="str">
        <f t="shared" si="4"/>
        <v>2034-35</v>
      </c>
      <c r="R30" s="80" t="str">
        <f t="shared" si="4"/>
        <v>2035-36</v>
      </c>
      <c r="S30" s="80" t="str">
        <f t="shared" si="4"/>
        <v>2036-37</v>
      </c>
      <c r="T30" s="80" t="str">
        <f t="shared" si="4"/>
        <v>2037-38</v>
      </c>
      <c r="U30" s="80" t="str">
        <f t="shared" si="4"/>
        <v>2038-39</v>
      </c>
      <c r="V30" s="80" t="str">
        <f t="shared" si="4"/>
        <v>2039-40</v>
      </c>
      <c r="W30" s="80" t="str">
        <f t="shared" si="4"/>
        <v>2040-41</v>
      </c>
      <c r="X30" s="80" t="str">
        <f t="shared" si="4"/>
        <v>2041-42</v>
      </c>
      <c r="Y30" s="80" t="str">
        <f t="shared" si="4"/>
        <v>2042-43</v>
      </c>
      <c r="Z30" s="80" t="str">
        <f t="shared" si="4"/>
        <v>2043-44</v>
      </c>
      <c r="AA30" s="80" t="str">
        <f t="shared" si="4"/>
        <v>2044-45</v>
      </c>
      <c r="AB30" s="79"/>
    </row>
    <row r="31" spans="1:32" x14ac:dyDescent="0.2">
      <c r="A31" s="81"/>
      <c r="B31" s="82" t="s">
        <v>105</v>
      </c>
      <c r="C31" s="83">
        <f>'4. BL SDB'!L10</f>
        <v>-24.339246407627257</v>
      </c>
      <c r="D31" s="83">
        <f>'4. BL SDB'!M10</f>
        <v>-25.9558618814021</v>
      </c>
      <c r="E31" s="83">
        <f>'4. BL SDB'!N10</f>
        <v>-26.932366274513296</v>
      </c>
      <c r="F31" s="83">
        <f>'4. BL SDB'!O10</f>
        <v>-29.203633714886497</v>
      </c>
      <c r="G31" s="83">
        <f>'4. BL SDB'!P10</f>
        <v>-39.188220900050844</v>
      </c>
      <c r="H31" s="83">
        <f>'4. BL SDB'!Q10</f>
        <v>-40.481787879505802</v>
      </c>
      <c r="I31" s="83">
        <f>'4. BL SDB'!R10</f>
        <v>-41.65522531509454</v>
      </c>
      <c r="J31" s="83">
        <f>'4. BL SDB'!S10</f>
        <v>-42.772481443534346</v>
      </c>
      <c r="K31" s="83">
        <f>'4. BL SDB'!T10</f>
        <v>-43.816887557179669</v>
      </c>
      <c r="L31" s="83">
        <f>'4. BL SDB'!U10</f>
        <v>-66.191696278388847</v>
      </c>
      <c r="M31" s="83">
        <f>'4. BL SDB'!V10</f>
        <v>-66.825474191323892</v>
      </c>
      <c r="N31" s="83">
        <f>'4. BL SDB'!W10</f>
        <v>-67.682293076357837</v>
      </c>
      <c r="O31" s="83">
        <f>'4. BL SDB'!X10</f>
        <v>-68.083800463271714</v>
      </c>
      <c r="P31" s="83">
        <f>'4. BL SDB'!Y10</f>
        <v>-69.454705471773735</v>
      </c>
      <c r="Q31" s="83">
        <f>'4. BL SDB'!Z10</f>
        <v>-69.942164201275617</v>
      </c>
      <c r="R31" s="83">
        <f>'4. BL SDB'!AA10</f>
        <v>-70.253563333653943</v>
      </c>
      <c r="S31" s="83">
        <f>'4. BL SDB'!AB10</f>
        <v>-71.548614939209713</v>
      </c>
      <c r="T31" s="83">
        <f>'4. BL SDB'!AC10</f>
        <v>-72.29211526810937</v>
      </c>
      <c r="U31" s="83">
        <f>'4. BL SDB'!AD10</f>
        <v>-72.930572369941203</v>
      </c>
      <c r="V31" s="83">
        <f>'4. BL SDB'!AE10</f>
        <v>-74.24749837379909</v>
      </c>
      <c r="W31" s="83">
        <f>'4. BL SDB'!AF10</f>
        <v>-74.699213106342384</v>
      </c>
      <c r="X31" s="83">
        <f>'4. BL SDB'!AG10</f>
        <v>-75.789140423329783</v>
      </c>
      <c r="Y31" s="83">
        <f>'4. BL SDB'!AH10</f>
        <v>-75.953181763183807</v>
      </c>
      <c r="Z31" s="83">
        <f>'4. BL SDB'!AI10</f>
        <v>-77.174617492160948</v>
      </c>
      <c r="AA31" s="83">
        <f>'4. BL SDB'!AJ10</f>
        <v>-78.343305703717007</v>
      </c>
      <c r="AB31" s="84"/>
    </row>
    <row r="32" spans="1:32" x14ac:dyDescent="0.2">
      <c r="A32" s="53"/>
      <c r="B32" s="53"/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  <c r="AB32" s="54"/>
    </row>
    <row r="33" spans="1:28" x14ac:dyDescent="0.2">
      <c r="A33" s="53"/>
      <c r="B33" s="53"/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  <c r="AB33" s="54"/>
    </row>
    <row r="34" spans="1:28" x14ac:dyDescent="0.2">
      <c r="A34" s="53"/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</row>
    <row r="35" spans="1:28" x14ac:dyDescent="0.2">
      <c r="A35" s="85"/>
      <c r="B35" s="85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</row>
    <row r="36" spans="1:28" x14ac:dyDescent="0.2">
      <c r="A36" s="85"/>
      <c r="B36" s="85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</row>
    <row r="37" spans="1:28" x14ac:dyDescent="0.2">
      <c r="A37" s="85"/>
      <c r="B37" s="85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</row>
    <row r="38" spans="1:28" x14ac:dyDescent="0.2">
      <c r="A38" s="85"/>
      <c r="B38" s="85"/>
      <c r="C38" s="86"/>
      <c r="D38" s="86"/>
      <c r="E38" s="86"/>
      <c r="F38" s="86"/>
      <c r="G38" s="86"/>
      <c r="H38" s="86"/>
      <c r="I38" s="86"/>
      <c r="J38" s="86"/>
      <c r="K38" s="86"/>
      <c r="L38" s="87"/>
      <c r="M38" s="86"/>
      <c r="N38" s="88"/>
      <c r="O38" s="86"/>
      <c r="P38" s="89"/>
      <c r="Q38" s="86"/>
      <c r="R38" s="86"/>
      <c r="S38" s="86"/>
      <c r="T38" s="86"/>
      <c r="U38" s="86"/>
      <c r="V38" s="86"/>
      <c r="W38" s="86"/>
      <c r="X38" s="86"/>
      <c r="Y38" s="86"/>
      <c r="Z38" s="86"/>
      <c r="AA38" s="86"/>
      <c r="AB38" s="86"/>
    </row>
    <row r="39" spans="1:28" x14ac:dyDescent="0.2">
      <c r="A39" s="85"/>
      <c r="B39" s="85"/>
      <c r="C39" s="86"/>
      <c r="D39" s="86"/>
      <c r="E39" s="86"/>
      <c r="F39" s="86"/>
      <c r="G39" s="86"/>
      <c r="H39" s="86"/>
      <c r="I39" s="86"/>
      <c r="J39" s="86"/>
      <c r="K39" s="86"/>
      <c r="L39" s="87"/>
      <c r="M39" s="86"/>
      <c r="N39" s="88"/>
      <c r="O39" s="86"/>
      <c r="P39" s="89"/>
      <c r="Q39" s="86"/>
      <c r="R39" s="86"/>
      <c r="S39" s="86"/>
      <c r="T39" s="86"/>
      <c r="U39" s="86"/>
      <c r="V39" s="86"/>
      <c r="W39" s="86"/>
      <c r="X39" s="86"/>
      <c r="Y39" s="86"/>
      <c r="Z39" s="86"/>
      <c r="AA39" s="86"/>
      <c r="AB39" s="86"/>
    </row>
    <row r="40" spans="1:28" x14ac:dyDescent="0.2">
      <c r="A40" s="85"/>
      <c r="B40" s="85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</row>
    <row r="41" spans="1:28" x14ac:dyDescent="0.2">
      <c r="A41" s="53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</row>
    <row r="42" spans="1:28" x14ac:dyDescent="0.2">
      <c r="A42" s="53"/>
      <c r="B42" s="53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  <c r="AB42" s="54"/>
    </row>
    <row r="43" spans="1:28" x14ac:dyDescent="0.2">
      <c r="A43" s="53"/>
      <c r="B43" s="53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54"/>
    </row>
    <row r="44" spans="1:28" x14ac:dyDescent="0.2">
      <c r="A44" s="53"/>
      <c r="B44" s="53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</row>
    <row r="45" spans="1:28" x14ac:dyDescent="0.2">
      <c r="A45" s="53"/>
      <c r="B45" s="53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  <c r="AB45" s="54"/>
    </row>
    <row r="46" spans="1:28" x14ac:dyDescent="0.2">
      <c r="A46" s="53"/>
      <c r="B46" s="53"/>
      <c r="C46" s="54"/>
      <c r="D46" s="54"/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  <c r="AB46" s="54"/>
    </row>
    <row r="47" spans="1:28" x14ac:dyDescent="0.2">
      <c r="A47" s="53"/>
      <c r="B47" s="53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</row>
    <row r="48" spans="1:28" x14ac:dyDescent="0.2">
      <c r="A48" s="53"/>
      <c r="B48" s="53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</row>
    <row r="49" spans="1:28" x14ac:dyDescent="0.2">
      <c r="A49" s="53"/>
      <c r="B49" s="53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</row>
    <row r="50" spans="1:28" x14ac:dyDescent="0.2">
      <c r="A50" s="53"/>
      <c r="B50" s="53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  <c r="AB50" s="54"/>
    </row>
    <row r="51" spans="1:28" x14ac:dyDescent="0.2">
      <c r="A51" s="53"/>
      <c r="B51" s="53"/>
      <c r="C51" s="54"/>
      <c r="D51" s="54"/>
      <c r="E51" s="54"/>
      <c r="F51" s="54"/>
      <c r="G51" s="54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  <c r="AB51" s="54"/>
    </row>
    <row r="52" spans="1:28" x14ac:dyDescent="0.2">
      <c r="A52" s="53"/>
      <c r="B52" s="53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</row>
    <row r="53" spans="1:28" x14ac:dyDescent="0.2">
      <c r="A53" s="53"/>
      <c r="B53" s="53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</row>
    <row r="54" spans="1:28" x14ac:dyDescent="0.2">
      <c r="A54" s="53"/>
      <c r="B54" s="53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  <c r="AB54" s="54"/>
    </row>
    <row r="55" spans="1:28" x14ac:dyDescent="0.2">
      <c r="A55" s="53"/>
      <c r="B55" s="53"/>
      <c r="C55" s="54"/>
      <c r="D55" s="54"/>
      <c r="E55" s="54"/>
      <c r="F55" s="54"/>
      <c r="G55" s="54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  <c r="AB55" s="54"/>
    </row>
    <row r="56" spans="1:28" x14ac:dyDescent="0.2">
      <c r="A56" s="53"/>
      <c r="B56" s="53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</row>
    <row r="57" spans="1:28" x14ac:dyDescent="0.2">
      <c r="A57" s="53"/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</row>
    <row r="58" spans="1:28" x14ac:dyDescent="0.2">
      <c r="A58" s="53"/>
      <c r="B58" s="53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</row>
    <row r="59" spans="1:28" x14ac:dyDescent="0.2">
      <c r="A59" s="53"/>
      <c r="B59" s="53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54"/>
      <c r="AB59" s="54"/>
    </row>
    <row r="60" spans="1:28" x14ac:dyDescent="0.2">
      <c r="A60" s="53"/>
      <c r="B60" s="53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  <c r="AB60" s="54"/>
    </row>
    <row r="61" spans="1:28" x14ac:dyDescent="0.2">
      <c r="A61" s="53"/>
      <c r="B61" s="56"/>
      <c r="C61" s="57"/>
      <c r="D61" s="57"/>
      <c r="E61" s="57"/>
      <c r="F61" s="57"/>
      <c r="G61" s="57"/>
      <c r="H61" s="57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  <c r="AB61" s="54"/>
    </row>
    <row r="62" spans="1:28" x14ac:dyDescent="0.2">
      <c r="A62" s="53"/>
      <c r="B62" s="53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  <c r="AB62" s="54"/>
    </row>
    <row r="63" spans="1:28" x14ac:dyDescent="0.2">
      <c r="A63" s="53"/>
      <c r="B63" s="53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  <c r="AB63" s="54"/>
    </row>
    <row r="64" spans="1:28" ht="15.75" x14ac:dyDescent="0.25">
      <c r="A64" s="77" t="s">
        <v>106</v>
      </c>
      <c r="B64" s="53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</row>
    <row r="65" spans="1:28" ht="68.45" customHeight="1" x14ac:dyDescent="0.2">
      <c r="A65" s="90"/>
      <c r="B65" s="91"/>
      <c r="C65" s="80" t="str">
        <f t="shared" ref="C65:AA65" si="5">H5</f>
        <v>2020-21</v>
      </c>
      <c r="D65" s="80" t="str">
        <f t="shared" si="5"/>
        <v>2021-22</v>
      </c>
      <c r="E65" s="80" t="str">
        <f t="shared" si="5"/>
        <v>2022-23</v>
      </c>
      <c r="F65" s="80" t="str">
        <f t="shared" si="5"/>
        <v>2023-24</v>
      </c>
      <c r="G65" s="80" t="str">
        <f t="shared" si="5"/>
        <v>2024-25</v>
      </c>
      <c r="H65" s="80" t="str">
        <f t="shared" si="5"/>
        <v>2025-26</v>
      </c>
      <c r="I65" s="80" t="str">
        <f t="shared" si="5"/>
        <v>2026-27</v>
      </c>
      <c r="J65" s="80" t="str">
        <f t="shared" si="5"/>
        <v>2027-28</v>
      </c>
      <c r="K65" s="80" t="str">
        <f t="shared" si="5"/>
        <v>2028-29</v>
      </c>
      <c r="L65" s="80" t="str">
        <f t="shared" si="5"/>
        <v>2029-2030</v>
      </c>
      <c r="M65" s="80" t="str">
        <f t="shared" si="5"/>
        <v>2030-2031</v>
      </c>
      <c r="N65" s="80" t="str">
        <f t="shared" si="5"/>
        <v>2031-2032</v>
      </c>
      <c r="O65" s="80" t="str">
        <f t="shared" si="5"/>
        <v>2032-33</v>
      </c>
      <c r="P65" s="80" t="str">
        <f t="shared" si="5"/>
        <v>2033-34</v>
      </c>
      <c r="Q65" s="80" t="str">
        <f t="shared" si="5"/>
        <v>2034-35</v>
      </c>
      <c r="R65" s="80" t="str">
        <f t="shared" si="5"/>
        <v>2035-36</v>
      </c>
      <c r="S65" s="80" t="str">
        <f t="shared" si="5"/>
        <v>2036-37</v>
      </c>
      <c r="T65" s="80" t="str">
        <f t="shared" si="5"/>
        <v>2037-38</v>
      </c>
      <c r="U65" s="80" t="str">
        <f t="shared" si="5"/>
        <v>2038-39</v>
      </c>
      <c r="V65" s="80" t="str">
        <f t="shared" si="5"/>
        <v>2039-40</v>
      </c>
      <c r="W65" s="80" t="str">
        <f t="shared" si="5"/>
        <v>2040-41</v>
      </c>
      <c r="X65" s="80" t="str">
        <f t="shared" si="5"/>
        <v>2041-42</v>
      </c>
      <c r="Y65" s="80" t="str">
        <f t="shared" si="5"/>
        <v>2042-43</v>
      </c>
      <c r="Z65" s="80" t="str">
        <f t="shared" si="5"/>
        <v>2043-44</v>
      </c>
      <c r="AA65" s="80" t="str">
        <f t="shared" si="5"/>
        <v>2044-45</v>
      </c>
      <c r="AB65" s="91"/>
    </row>
    <row r="66" spans="1:28" x14ac:dyDescent="0.2">
      <c r="A66" s="92"/>
      <c r="B66" s="82" t="s">
        <v>105</v>
      </c>
      <c r="C66" s="83">
        <f>'9. FP SDB'!L10</f>
        <v>3.5449775153477958</v>
      </c>
      <c r="D66" s="83">
        <f>'9. FP SDB'!M10</f>
        <v>3.9153638347046789</v>
      </c>
      <c r="E66" s="83">
        <f>'9. FP SDB'!N10</f>
        <v>4.6823687275785657</v>
      </c>
      <c r="F66" s="83">
        <f>'9. FP SDB'!O10</f>
        <v>4.2574847530895399</v>
      </c>
      <c r="G66" s="83">
        <f>'9. FP SDB'!P10</f>
        <v>6.4545234536458995</v>
      </c>
      <c r="H66" s="83">
        <f>'9. FP SDB'!Q10</f>
        <v>8.9386257972011105</v>
      </c>
      <c r="I66" s="83">
        <f>'9. FP SDB'!R10</f>
        <v>9.7350521474690659</v>
      </c>
      <c r="J66" s="83">
        <f>'9. FP SDB'!S10</f>
        <v>10.580201107488181</v>
      </c>
      <c r="K66" s="83">
        <f>'9. FP SDB'!T10</f>
        <v>11.492979369806289</v>
      </c>
      <c r="L66" s="83">
        <f>'9. FP SDB'!U10</f>
        <v>12.370436888399885</v>
      </c>
      <c r="M66" s="83">
        <f>'9. FP SDB'!V10</f>
        <v>14.271886565979615</v>
      </c>
      <c r="N66" s="83">
        <f>'9. FP SDB'!W10</f>
        <v>15.946437440170914</v>
      </c>
      <c r="O66" s="83">
        <f>'9. FP SDB'!X10</f>
        <v>18.072788332422327</v>
      </c>
      <c r="P66" s="83">
        <f>'9. FP SDB'!Y10</f>
        <v>19.226813768551917</v>
      </c>
      <c r="Q66" s="83">
        <f>'9. FP SDB'!Z10</f>
        <v>19.991399458352461</v>
      </c>
      <c r="R66" s="83">
        <f>'9. FP SDB'!AA10</f>
        <v>20.930060868391308</v>
      </c>
      <c r="S66" s="83">
        <f>'9. FP SDB'!AB10</f>
        <v>20.883397897252202</v>
      </c>
      <c r="T66" s="83">
        <f>'9. FP SDB'!AC10</f>
        <v>21.386766633817949</v>
      </c>
      <c r="U66" s="83">
        <f>'9. FP SDB'!AD10</f>
        <v>21.994160701297474</v>
      </c>
      <c r="V66" s="83">
        <f>'9. FP SDB'!AE10</f>
        <v>21.622463357858464</v>
      </c>
      <c r="W66" s="83">
        <f>'9. FP SDB'!AF10</f>
        <v>22.069623083221121</v>
      </c>
      <c r="X66" s="83">
        <f>'9. FP SDB'!AG10</f>
        <v>21.376149008097009</v>
      </c>
      <c r="Y66" s="83">
        <f>'9. FP SDB'!AH10</f>
        <v>21.607707795037868</v>
      </c>
      <c r="Z66" s="83">
        <f>'9. FP SDB'!AI10</f>
        <v>20.781041108260887</v>
      </c>
      <c r="AA66" s="83">
        <f>'9. FP SDB'!AJ10</f>
        <v>20.006376642082198</v>
      </c>
      <c r="AB66" s="84"/>
    </row>
    <row r="67" spans="1:28" x14ac:dyDescent="0.2">
      <c r="A67" s="93"/>
      <c r="B67" s="56"/>
      <c r="C67" s="57"/>
      <c r="D67" s="57"/>
      <c r="E67" s="57"/>
      <c r="F67" s="57"/>
      <c r="G67" s="57"/>
      <c r="H67" s="57"/>
      <c r="I67" s="94"/>
      <c r="J67" s="57"/>
      <c r="K67" s="57"/>
      <c r="L67" s="57"/>
      <c r="M67" s="57"/>
      <c r="N67" s="57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  <c r="AB67" s="54"/>
    </row>
    <row r="68" spans="1:28" x14ac:dyDescent="0.2">
      <c r="A68" s="53"/>
      <c r="B68" s="53"/>
      <c r="C68" s="54"/>
      <c r="D68" s="5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  <c r="AB68" s="54"/>
    </row>
    <row r="69" spans="1:28" x14ac:dyDescent="0.2">
      <c r="A69" s="53"/>
      <c r="B69" s="53"/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  <c r="AB69" s="54"/>
    </row>
    <row r="70" spans="1:28" x14ac:dyDescent="0.2">
      <c r="A70" s="53"/>
      <c r="B70" s="53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</row>
    <row r="71" spans="1:28" x14ac:dyDescent="0.2">
      <c r="A71" s="53"/>
      <c r="B71" s="53"/>
      <c r="C71" s="54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  <c r="AB71" s="54"/>
    </row>
    <row r="72" spans="1:28" x14ac:dyDescent="0.2">
      <c r="A72" s="53"/>
      <c r="B72" s="53"/>
      <c r="C72" s="54"/>
      <c r="D72" s="54"/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  <c r="AB72" s="54"/>
    </row>
    <row r="73" spans="1:28" x14ac:dyDescent="0.2">
      <c r="A73" s="53"/>
      <c r="B73" s="53"/>
      <c r="C73" s="54"/>
      <c r="D73" s="54"/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  <c r="AB73" s="54"/>
    </row>
    <row r="74" spans="1:28" x14ac:dyDescent="0.2">
      <c r="A74" s="53"/>
      <c r="B74" s="95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  <c r="AB74" s="54"/>
    </row>
    <row r="75" spans="1:28" x14ac:dyDescent="0.2">
      <c r="A75" s="53"/>
      <c r="B75" s="53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  <c r="AB75" s="54"/>
    </row>
    <row r="76" spans="1:28" x14ac:dyDescent="0.2">
      <c r="A76" s="53"/>
      <c r="B76" s="53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  <c r="AB76" s="54"/>
    </row>
    <row r="77" spans="1:28" x14ac:dyDescent="0.2">
      <c r="A77" s="5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</row>
    <row r="78" spans="1:28" x14ac:dyDescent="0.2">
      <c r="A78" s="53"/>
      <c r="B78" s="53"/>
      <c r="C78" s="54"/>
      <c r="D78" s="54"/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  <c r="AB78" s="54"/>
    </row>
    <row r="79" spans="1:28" x14ac:dyDescent="0.2">
      <c r="A79" s="53"/>
      <c r="B79" s="53"/>
      <c r="C79" s="54"/>
      <c r="D79" s="54"/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  <c r="AB79" s="54"/>
    </row>
    <row r="80" spans="1:28" x14ac:dyDescent="0.2">
      <c r="A80" s="53"/>
      <c r="B80" s="53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</row>
    <row r="81" spans="1:28" x14ac:dyDescent="0.2">
      <c r="A81" s="53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</row>
    <row r="82" spans="1:28" x14ac:dyDescent="0.2">
      <c r="A82" s="53"/>
      <c r="B82" s="53"/>
      <c r="C82" s="54"/>
      <c r="D82" s="54"/>
      <c r="E82" s="54"/>
      <c r="F82" s="54"/>
      <c r="G82" s="54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</row>
    <row r="83" spans="1:28" x14ac:dyDescent="0.2">
      <c r="A83" s="53"/>
      <c r="B83" s="53"/>
      <c r="C83" s="54"/>
      <c r="D83" s="54"/>
      <c r="E83" s="54"/>
      <c r="F83" s="54"/>
      <c r="G83" s="54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  <c r="AB83" s="54"/>
    </row>
    <row r="84" spans="1:28" x14ac:dyDescent="0.2">
      <c r="A84" s="53"/>
      <c r="B84" s="53"/>
      <c r="C84" s="54"/>
      <c r="D84" s="54"/>
      <c r="E84" s="54"/>
      <c r="F84" s="54"/>
      <c r="G84" s="54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  <c r="AB84" s="54"/>
    </row>
    <row r="85" spans="1:28" x14ac:dyDescent="0.2">
      <c r="A85" s="53"/>
      <c r="B85" s="53"/>
      <c r="C85" s="54"/>
      <c r="D85" s="54"/>
      <c r="E85" s="54"/>
      <c r="F85" s="54"/>
      <c r="G85" s="54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  <c r="AB85" s="54"/>
    </row>
    <row r="86" spans="1:28" x14ac:dyDescent="0.2">
      <c r="A86" s="53"/>
      <c r="B86" s="53"/>
      <c r="C86" s="54"/>
      <c r="D86" s="54"/>
      <c r="E86" s="54"/>
      <c r="F86" s="54"/>
      <c r="G86" s="54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  <c r="AB86" s="54"/>
    </row>
    <row r="87" spans="1:28" x14ac:dyDescent="0.2">
      <c r="A87" s="53"/>
      <c r="B87" s="53"/>
      <c r="C87" s="54"/>
      <c r="D87" s="54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  <c r="AB87" s="54"/>
    </row>
    <row r="88" spans="1:28" x14ac:dyDescent="0.2">
      <c r="A88" s="53"/>
      <c r="B88" s="53"/>
      <c r="C88" s="54"/>
      <c r="D88" s="54"/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  <c r="AB88" s="54"/>
    </row>
    <row r="89" spans="1:28" x14ac:dyDescent="0.2">
      <c r="A89" s="53"/>
      <c r="B89" s="53"/>
      <c r="C89" s="54"/>
      <c r="D89" s="54"/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  <c r="AB89" s="54"/>
    </row>
    <row r="90" spans="1:28" x14ac:dyDescent="0.2">
      <c r="A90" s="53"/>
      <c r="B90" s="53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</row>
    <row r="91" spans="1:28" x14ac:dyDescent="0.2">
      <c r="A91" s="53"/>
      <c r="B91" s="53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</row>
    <row r="92" spans="1:28" x14ac:dyDescent="0.2">
      <c r="A92" s="53"/>
      <c r="B92" s="53"/>
      <c r="C92" s="54"/>
      <c r="D92" s="54"/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  <c r="AB92" s="54"/>
    </row>
    <row r="93" spans="1:28" x14ac:dyDescent="0.2">
      <c r="A93" s="53"/>
      <c r="B93" s="53"/>
      <c r="C93" s="54"/>
      <c r="D93" s="54"/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  <c r="AB93" s="54"/>
    </row>
    <row r="94" spans="1:28" x14ac:dyDescent="0.2">
      <c r="A94" s="53"/>
      <c r="B94" s="53"/>
      <c r="C94" s="54"/>
      <c r="D94" s="54"/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  <c r="AB94" s="54"/>
    </row>
    <row r="95" spans="1:28" x14ac:dyDescent="0.2">
      <c r="A95" s="53"/>
      <c r="B95" s="53"/>
      <c r="C95" s="54"/>
      <c r="D95" s="54"/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  <c r="AB95" s="54"/>
    </row>
    <row r="96" spans="1:28" x14ac:dyDescent="0.2">
      <c r="A96" s="53"/>
      <c r="B96" s="53"/>
      <c r="C96" s="54"/>
      <c r="D96" s="54"/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  <c r="AB96" s="54"/>
    </row>
    <row r="97" spans="1:28" x14ac:dyDescent="0.2">
      <c r="A97" s="5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</row>
    <row r="98" spans="1:28" x14ac:dyDescent="0.2">
      <c r="A98" s="5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</row>
    <row r="99" spans="1:28" x14ac:dyDescent="0.2">
      <c r="A99" s="5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  <c r="AB99" s="54"/>
    </row>
    <row r="100" spans="1:28" x14ac:dyDescent="0.2">
      <c r="A100" s="53"/>
      <c r="B100" s="53"/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  <c r="AB100" s="54"/>
    </row>
    <row r="101" spans="1:28" x14ac:dyDescent="0.2">
      <c r="A101" s="53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  <c r="AB101" s="54"/>
    </row>
    <row r="102" spans="1:28" x14ac:dyDescent="0.2">
      <c r="A102" s="93"/>
      <c r="B102" s="97" t="s">
        <v>3</v>
      </c>
      <c r="C102" s="98"/>
      <c r="D102" s="98"/>
      <c r="E102" s="98"/>
      <c r="F102" s="99"/>
      <c r="G102" s="100"/>
      <c r="H102" s="100"/>
      <c r="I102" s="698" t="str">
        <f>'TITLE PAGE'!D9</f>
        <v>Portsmouth Water</v>
      </c>
      <c r="J102" s="699"/>
      <c r="K102" s="700"/>
      <c r="L102" s="100"/>
      <c r="M102" s="100"/>
      <c r="N102" s="101"/>
      <c r="O102" s="102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</row>
    <row r="103" spans="1:28" x14ac:dyDescent="0.2">
      <c r="A103" s="53"/>
      <c r="B103" s="103" t="s">
        <v>107</v>
      </c>
      <c r="C103" s="104"/>
      <c r="D103" s="104"/>
      <c r="E103" s="104"/>
      <c r="F103" s="105"/>
      <c r="G103" s="106"/>
      <c r="H103" s="106"/>
      <c r="I103" s="701" t="str">
        <f>'TITLE PAGE'!D10</f>
        <v>Company</v>
      </c>
      <c r="J103" s="702"/>
      <c r="K103" s="703"/>
      <c r="L103" s="106"/>
      <c r="M103" s="106"/>
      <c r="N103" s="107"/>
      <c r="O103" s="102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  <c r="AB103" s="54"/>
    </row>
    <row r="104" spans="1:28" x14ac:dyDescent="0.2">
      <c r="A104" s="53"/>
      <c r="B104" s="103" t="s">
        <v>5</v>
      </c>
      <c r="C104" s="108"/>
      <c r="D104" s="108"/>
      <c r="E104" s="108"/>
      <c r="F104" s="105"/>
      <c r="G104" s="106"/>
      <c r="H104" s="106"/>
      <c r="I104" s="704" t="str">
        <f>'TITLE PAGE'!D11</f>
        <v>PRT 1</v>
      </c>
      <c r="J104" s="705"/>
      <c r="K104" s="706"/>
      <c r="L104" s="106"/>
      <c r="M104" s="106"/>
      <c r="N104" s="107"/>
      <c r="O104" s="102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</row>
    <row r="105" spans="1:28" x14ac:dyDescent="0.2">
      <c r="A105" s="53"/>
      <c r="B105" s="103" t="s">
        <v>6</v>
      </c>
      <c r="C105" s="104"/>
      <c r="D105" s="104"/>
      <c r="E105" s="104"/>
      <c r="F105" s="105"/>
      <c r="G105" s="106"/>
      <c r="H105" s="106"/>
      <c r="I105" s="109" t="str">
        <f>'TITLE PAGE'!D12</f>
        <v>Dry Year Critical Period - benchmarking data</v>
      </c>
      <c r="J105" s="110"/>
      <c r="K105" s="110"/>
      <c r="L105" s="111"/>
      <c r="M105" s="106"/>
      <c r="N105" s="107"/>
      <c r="O105" s="102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</row>
    <row r="106" spans="1:28" x14ac:dyDescent="0.2">
      <c r="A106" s="53"/>
      <c r="B106" s="103" t="s">
        <v>7</v>
      </c>
      <c r="C106" s="104"/>
      <c r="D106" s="104"/>
      <c r="E106" s="104"/>
      <c r="F106" s="105"/>
      <c r="G106" s="106"/>
      <c r="H106" s="106"/>
      <c r="I106" s="701" t="str">
        <f>'TITLE PAGE'!D13</f>
        <v>1 in 200</v>
      </c>
      <c r="J106" s="702"/>
      <c r="K106" s="703"/>
      <c r="L106" s="106"/>
      <c r="M106" s="106"/>
      <c r="N106" s="107"/>
      <c r="O106" s="102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</row>
    <row r="107" spans="1:28" x14ac:dyDescent="0.2">
      <c r="A107" s="53"/>
      <c r="B107" s="112"/>
      <c r="C107" s="113"/>
      <c r="D107" s="113"/>
      <c r="E107" s="113"/>
      <c r="F107" s="114"/>
      <c r="G107" s="115"/>
      <c r="H107" s="115"/>
      <c r="I107" s="114"/>
      <c r="J107" s="116"/>
      <c r="K107" s="114"/>
      <c r="L107" s="117"/>
      <c r="M107" s="115"/>
      <c r="N107" s="118"/>
      <c r="O107" s="102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  <c r="AB107" s="54"/>
    </row>
    <row r="108" spans="1:28" x14ac:dyDescent="0.2">
      <c r="A108" s="53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  <c r="AB108" s="54"/>
    </row>
    <row r="109" spans="1:28" x14ac:dyDescent="0.2">
      <c r="A109" s="53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  <c r="AB109" s="54"/>
    </row>
  </sheetData>
  <mergeCells count="4">
    <mergeCell ref="I102:K102"/>
    <mergeCell ref="I103:K103"/>
    <mergeCell ref="I104:K104"/>
    <mergeCell ref="I106:K106"/>
  </mergeCells>
  <conditionalFormatting sqref="C31:AA31 C66:AA66">
    <cfRule type="cellIs" dxfId="8" priority="1" stopIfTrue="1" operator="lessThan">
      <formula>0</formula>
    </cfRule>
  </conditionalFormatting>
  <pageMargins left="0.7" right="0.7" top="0.75" bottom="0.75" header="0.3" footer="0.3"/>
  <pageSetup paperSize="9" orientation="portrait" verticalDpi="9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J40"/>
  <sheetViews>
    <sheetView workbookViewId="0">
      <selection activeCell="H11" sqref="H11"/>
    </sheetView>
  </sheetViews>
  <sheetFormatPr defaultColWidth="8.88671875" defaultRowHeight="15" x14ac:dyDescent="0.2"/>
  <cols>
    <col min="1" max="1" width="1.44140625" customWidth="1"/>
    <col min="2" max="2" width="3.77734375" customWidth="1"/>
    <col min="3" max="3" width="21" customWidth="1"/>
    <col min="4" max="4" width="16.21875" customWidth="1"/>
    <col min="5" max="5" width="23.21875" customWidth="1"/>
    <col min="6" max="6" width="29.88671875" bestFit="1" customWidth="1"/>
    <col min="7" max="7" width="16.109375" customWidth="1"/>
    <col min="8" max="8" width="16.5546875" customWidth="1"/>
    <col min="9" max="9" width="16.44140625" customWidth="1"/>
    <col min="10" max="10" width="36.6640625" customWidth="1"/>
    <col min="11" max="11" width="25.5546875" customWidth="1"/>
    <col min="12" max="12" width="2" customWidth="1"/>
    <col min="257" max="257" width="1.44140625" customWidth="1"/>
    <col min="258" max="258" width="3.77734375" customWidth="1"/>
    <col min="259" max="259" width="17.109375" customWidth="1"/>
    <col min="260" max="260" width="16.21875" customWidth="1"/>
    <col min="261" max="261" width="23.21875" customWidth="1"/>
    <col min="262" max="262" width="29.88671875" bestFit="1" customWidth="1"/>
    <col min="263" max="263" width="16.109375" customWidth="1"/>
    <col min="264" max="264" width="16.5546875" customWidth="1"/>
    <col min="265" max="265" width="16.44140625" customWidth="1"/>
    <col min="266" max="266" width="36.6640625" customWidth="1"/>
    <col min="268" max="268" width="2" customWidth="1"/>
    <col min="513" max="513" width="1.44140625" customWidth="1"/>
    <col min="514" max="514" width="3.77734375" customWidth="1"/>
    <col min="515" max="515" width="17.109375" customWidth="1"/>
    <col min="516" max="516" width="16.21875" customWidth="1"/>
    <col min="517" max="517" width="23.21875" customWidth="1"/>
    <col min="518" max="518" width="29.88671875" bestFit="1" customWidth="1"/>
    <col min="519" max="519" width="16.109375" customWidth="1"/>
    <col min="520" max="520" width="16.5546875" customWidth="1"/>
    <col min="521" max="521" width="16.44140625" customWidth="1"/>
    <col min="522" max="522" width="36.6640625" customWidth="1"/>
    <col min="524" max="524" width="2" customWidth="1"/>
    <col min="769" max="769" width="1.44140625" customWidth="1"/>
    <col min="770" max="770" width="3.77734375" customWidth="1"/>
    <col min="771" max="771" width="17.109375" customWidth="1"/>
    <col min="772" max="772" width="16.21875" customWidth="1"/>
    <col min="773" max="773" width="23.21875" customWidth="1"/>
    <col min="774" max="774" width="29.88671875" bestFit="1" customWidth="1"/>
    <col min="775" max="775" width="16.109375" customWidth="1"/>
    <col min="776" max="776" width="16.5546875" customWidth="1"/>
    <col min="777" max="777" width="16.44140625" customWidth="1"/>
    <col min="778" max="778" width="36.6640625" customWidth="1"/>
    <col min="780" max="780" width="2" customWidth="1"/>
    <col min="1025" max="1025" width="1.44140625" customWidth="1"/>
    <col min="1026" max="1026" width="3.77734375" customWidth="1"/>
    <col min="1027" max="1027" width="17.109375" customWidth="1"/>
    <col min="1028" max="1028" width="16.21875" customWidth="1"/>
    <col min="1029" max="1029" width="23.21875" customWidth="1"/>
    <col min="1030" max="1030" width="29.88671875" bestFit="1" customWidth="1"/>
    <col min="1031" max="1031" width="16.109375" customWidth="1"/>
    <col min="1032" max="1032" width="16.5546875" customWidth="1"/>
    <col min="1033" max="1033" width="16.44140625" customWidth="1"/>
    <col min="1034" max="1034" width="36.6640625" customWidth="1"/>
    <col min="1036" max="1036" width="2" customWidth="1"/>
    <col min="1281" max="1281" width="1.44140625" customWidth="1"/>
    <col min="1282" max="1282" width="3.77734375" customWidth="1"/>
    <col min="1283" max="1283" width="17.109375" customWidth="1"/>
    <col min="1284" max="1284" width="16.21875" customWidth="1"/>
    <col min="1285" max="1285" width="23.21875" customWidth="1"/>
    <col min="1286" max="1286" width="29.88671875" bestFit="1" customWidth="1"/>
    <col min="1287" max="1287" width="16.109375" customWidth="1"/>
    <col min="1288" max="1288" width="16.5546875" customWidth="1"/>
    <col min="1289" max="1289" width="16.44140625" customWidth="1"/>
    <col min="1290" max="1290" width="36.6640625" customWidth="1"/>
    <col min="1292" max="1292" width="2" customWidth="1"/>
    <col min="1537" max="1537" width="1.44140625" customWidth="1"/>
    <col min="1538" max="1538" width="3.77734375" customWidth="1"/>
    <col min="1539" max="1539" width="17.109375" customWidth="1"/>
    <col min="1540" max="1540" width="16.21875" customWidth="1"/>
    <col min="1541" max="1541" width="23.21875" customWidth="1"/>
    <col min="1542" max="1542" width="29.88671875" bestFit="1" customWidth="1"/>
    <col min="1543" max="1543" width="16.109375" customWidth="1"/>
    <col min="1544" max="1544" width="16.5546875" customWidth="1"/>
    <col min="1545" max="1545" width="16.44140625" customWidth="1"/>
    <col min="1546" max="1546" width="36.6640625" customWidth="1"/>
    <col min="1548" max="1548" width="2" customWidth="1"/>
    <col min="1793" max="1793" width="1.44140625" customWidth="1"/>
    <col min="1794" max="1794" width="3.77734375" customWidth="1"/>
    <col min="1795" max="1795" width="17.109375" customWidth="1"/>
    <col min="1796" max="1796" width="16.21875" customWidth="1"/>
    <col min="1797" max="1797" width="23.21875" customWidth="1"/>
    <col min="1798" max="1798" width="29.88671875" bestFit="1" customWidth="1"/>
    <col min="1799" max="1799" width="16.109375" customWidth="1"/>
    <col min="1800" max="1800" width="16.5546875" customWidth="1"/>
    <col min="1801" max="1801" width="16.44140625" customWidth="1"/>
    <col min="1802" max="1802" width="36.6640625" customWidth="1"/>
    <col min="1804" max="1804" width="2" customWidth="1"/>
    <col min="2049" max="2049" width="1.44140625" customWidth="1"/>
    <col min="2050" max="2050" width="3.77734375" customWidth="1"/>
    <col min="2051" max="2051" width="17.109375" customWidth="1"/>
    <col min="2052" max="2052" width="16.21875" customWidth="1"/>
    <col min="2053" max="2053" width="23.21875" customWidth="1"/>
    <col min="2054" max="2054" width="29.88671875" bestFit="1" customWidth="1"/>
    <col min="2055" max="2055" width="16.109375" customWidth="1"/>
    <col min="2056" max="2056" width="16.5546875" customWidth="1"/>
    <col min="2057" max="2057" width="16.44140625" customWidth="1"/>
    <col min="2058" max="2058" width="36.6640625" customWidth="1"/>
    <col min="2060" max="2060" width="2" customWidth="1"/>
    <col min="2305" max="2305" width="1.44140625" customWidth="1"/>
    <col min="2306" max="2306" width="3.77734375" customWidth="1"/>
    <col min="2307" max="2307" width="17.109375" customWidth="1"/>
    <col min="2308" max="2308" width="16.21875" customWidth="1"/>
    <col min="2309" max="2309" width="23.21875" customWidth="1"/>
    <col min="2310" max="2310" width="29.88671875" bestFit="1" customWidth="1"/>
    <col min="2311" max="2311" width="16.109375" customWidth="1"/>
    <col min="2312" max="2312" width="16.5546875" customWidth="1"/>
    <col min="2313" max="2313" width="16.44140625" customWidth="1"/>
    <col min="2314" max="2314" width="36.6640625" customWidth="1"/>
    <col min="2316" max="2316" width="2" customWidth="1"/>
    <col min="2561" max="2561" width="1.44140625" customWidth="1"/>
    <col min="2562" max="2562" width="3.77734375" customWidth="1"/>
    <col min="2563" max="2563" width="17.109375" customWidth="1"/>
    <col min="2564" max="2564" width="16.21875" customWidth="1"/>
    <col min="2565" max="2565" width="23.21875" customWidth="1"/>
    <col min="2566" max="2566" width="29.88671875" bestFit="1" customWidth="1"/>
    <col min="2567" max="2567" width="16.109375" customWidth="1"/>
    <col min="2568" max="2568" width="16.5546875" customWidth="1"/>
    <col min="2569" max="2569" width="16.44140625" customWidth="1"/>
    <col min="2570" max="2570" width="36.6640625" customWidth="1"/>
    <col min="2572" max="2572" width="2" customWidth="1"/>
    <col min="2817" max="2817" width="1.44140625" customWidth="1"/>
    <col min="2818" max="2818" width="3.77734375" customWidth="1"/>
    <col min="2819" max="2819" width="17.109375" customWidth="1"/>
    <col min="2820" max="2820" width="16.21875" customWidth="1"/>
    <col min="2821" max="2821" width="23.21875" customWidth="1"/>
    <col min="2822" max="2822" width="29.88671875" bestFit="1" customWidth="1"/>
    <col min="2823" max="2823" width="16.109375" customWidth="1"/>
    <col min="2824" max="2824" width="16.5546875" customWidth="1"/>
    <col min="2825" max="2825" width="16.44140625" customWidth="1"/>
    <col min="2826" max="2826" width="36.6640625" customWidth="1"/>
    <col min="2828" max="2828" width="2" customWidth="1"/>
    <col min="3073" max="3073" width="1.44140625" customWidth="1"/>
    <col min="3074" max="3074" width="3.77734375" customWidth="1"/>
    <col min="3075" max="3075" width="17.109375" customWidth="1"/>
    <col min="3076" max="3076" width="16.21875" customWidth="1"/>
    <col min="3077" max="3077" width="23.21875" customWidth="1"/>
    <col min="3078" max="3078" width="29.88671875" bestFit="1" customWidth="1"/>
    <col min="3079" max="3079" width="16.109375" customWidth="1"/>
    <col min="3080" max="3080" width="16.5546875" customWidth="1"/>
    <col min="3081" max="3081" width="16.44140625" customWidth="1"/>
    <col min="3082" max="3082" width="36.6640625" customWidth="1"/>
    <col min="3084" max="3084" width="2" customWidth="1"/>
    <col min="3329" max="3329" width="1.44140625" customWidth="1"/>
    <col min="3330" max="3330" width="3.77734375" customWidth="1"/>
    <col min="3331" max="3331" width="17.109375" customWidth="1"/>
    <col min="3332" max="3332" width="16.21875" customWidth="1"/>
    <col min="3333" max="3333" width="23.21875" customWidth="1"/>
    <col min="3334" max="3334" width="29.88671875" bestFit="1" customWidth="1"/>
    <col min="3335" max="3335" width="16.109375" customWidth="1"/>
    <col min="3336" max="3336" width="16.5546875" customWidth="1"/>
    <col min="3337" max="3337" width="16.44140625" customWidth="1"/>
    <col min="3338" max="3338" width="36.6640625" customWidth="1"/>
    <col min="3340" max="3340" width="2" customWidth="1"/>
    <col min="3585" max="3585" width="1.44140625" customWidth="1"/>
    <col min="3586" max="3586" width="3.77734375" customWidth="1"/>
    <col min="3587" max="3587" width="17.109375" customWidth="1"/>
    <col min="3588" max="3588" width="16.21875" customWidth="1"/>
    <col min="3589" max="3589" width="23.21875" customWidth="1"/>
    <col min="3590" max="3590" width="29.88671875" bestFit="1" customWidth="1"/>
    <col min="3591" max="3591" width="16.109375" customWidth="1"/>
    <col min="3592" max="3592" width="16.5546875" customWidth="1"/>
    <col min="3593" max="3593" width="16.44140625" customWidth="1"/>
    <col min="3594" max="3594" width="36.6640625" customWidth="1"/>
    <col min="3596" max="3596" width="2" customWidth="1"/>
    <col min="3841" max="3841" width="1.44140625" customWidth="1"/>
    <col min="3842" max="3842" width="3.77734375" customWidth="1"/>
    <col min="3843" max="3843" width="17.109375" customWidth="1"/>
    <col min="3844" max="3844" width="16.21875" customWidth="1"/>
    <col min="3845" max="3845" width="23.21875" customWidth="1"/>
    <col min="3846" max="3846" width="29.88671875" bestFit="1" customWidth="1"/>
    <col min="3847" max="3847" width="16.109375" customWidth="1"/>
    <col min="3848" max="3848" width="16.5546875" customWidth="1"/>
    <col min="3849" max="3849" width="16.44140625" customWidth="1"/>
    <col min="3850" max="3850" width="36.6640625" customWidth="1"/>
    <col min="3852" max="3852" width="2" customWidth="1"/>
    <col min="4097" max="4097" width="1.44140625" customWidth="1"/>
    <col min="4098" max="4098" width="3.77734375" customWidth="1"/>
    <col min="4099" max="4099" width="17.109375" customWidth="1"/>
    <col min="4100" max="4100" width="16.21875" customWidth="1"/>
    <col min="4101" max="4101" width="23.21875" customWidth="1"/>
    <col min="4102" max="4102" width="29.88671875" bestFit="1" customWidth="1"/>
    <col min="4103" max="4103" width="16.109375" customWidth="1"/>
    <col min="4104" max="4104" width="16.5546875" customWidth="1"/>
    <col min="4105" max="4105" width="16.44140625" customWidth="1"/>
    <col min="4106" max="4106" width="36.6640625" customWidth="1"/>
    <col min="4108" max="4108" width="2" customWidth="1"/>
    <col min="4353" max="4353" width="1.44140625" customWidth="1"/>
    <col min="4354" max="4354" width="3.77734375" customWidth="1"/>
    <col min="4355" max="4355" width="17.109375" customWidth="1"/>
    <col min="4356" max="4356" width="16.21875" customWidth="1"/>
    <col min="4357" max="4357" width="23.21875" customWidth="1"/>
    <col min="4358" max="4358" width="29.88671875" bestFit="1" customWidth="1"/>
    <col min="4359" max="4359" width="16.109375" customWidth="1"/>
    <col min="4360" max="4360" width="16.5546875" customWidth="1"/>
    <col min="4361" max="4361" width="16.44140625" customWidth="1"/>
    <col min="4362" max="4362" width="36.6640625" customWidth="1"/>
    <col min="4364" max="4364" width="2" customWidth="1"/>
    <col min="4609" max="4609" width="1.44140625" customWidth="1"/>
    <col min="4610" max="4610" width="3.77734375" customWidth="1"/>
    <col min="4611" max="4611" width="17.109375" customWidth="1"/>
    <col min="4612" max="4612" width="16.21875" customWidth="1"/>
    <col min="4613" max="4613" width="23.21875" customWidth="1"/>
    <col min="4614" max="4614" width="29.88671875" bestFit="1" customWidth="1"/>
    <col min="4615" max="4615" width="16.109375" customWidth="1"/>
    <col min="4616" max="4616" width="16.5546875" customWidth="1"/>
    <col min="4617" max="4617" width="16.44140625" customWidth="1"/>
    <col min="4618" max="4618" width="36.6640625" customWidth="1"/>
    <col min="4620" max="4620" width="2" customWidth="1"/>
    <col min="4865" max="4865" width="1.44140625" customWidth="1"/>
    <col min="4866" max="4866" width="3.77734375" customWidth="1"/>
    <col min="4867" max="4867" width="17.109375" customWidth="1"/>
    <col min="4868" max="4868" width="16.21875" customWidth="1"/>
    <col min="4869" max="4869" width="23.21875" customWidth="1"/>
    <col min="4870" max="4870" width="29.88671875" bestFit="1" customWidth="1"/>
    <col min="4871" max="4871" width="16.109375" customWidth="1"/>
    <col min="4872" max="4872" width="16.5546875" customWidth="1"/>
    <col min="4873" max="4873" width="16.44140625" customWidth="1"/>
    <col min="4874" max="4874" width="36.6640625" customWidth="1"/>
    <col min="4876" max="4876" width="2" customWidth="1"/>
    <col min="5121" max="5121" width="1.44140625" customWidth="1"/>
    <col min="5122" max="5122" width="3.77734375" customWidth="1"/>
    <col min="5123" max="5123" width="17.109375" customWidth="1"/>
    <col min="5124" max="5124" width="16.21875" customWidth="1"/>
    <col min="5125" max="5125" width="23.21875" customWidth="1"/>
    <col min="5126" max="5126" width="29.88671875" bestFit="1" customWidth="1"/>
    <col min="5127" max="5127" width="16.109375" customWidth="1"/>
    <col min="5128" max="5128" width="16.5546875" customWidth="1"/>
    <col min="5129" max="5129" width="16.44140625" customWidth="1"/>
    <col min="5130" max="5130" width="36.6640625" customWidth="1"/>
    <col min="5132" max="5132" width="2" customWidth="1"/>
    <col min="5377" max="5377" width="1.44140625" customWidth="1"/>
    <col min="5378" max="5378" width="3.77734375" customWidth="1"/>
    <col min="5379" max="5379" width="17.109375" customWidth="1"/>
    <col min="5380" max="5380" width="16.21875" customWidth="1"/>
    <col min="5381" max="5381" width="23.21875" customWidth="1"/>
    <col min="5382" max="5382" width="29.88671875" bestFit="1" customWidth="1"/>
    <col min="5383" max="5383" width="16.109375" customWidth="1"/>
    <col min="5384" max="5384" width="16.5546875" customWidth="1"/>
    <col min="5385" max="5385" width="16.44140625" customWidth="1"/>
    <col min="5386" max="5386" width="36.6640625" customWidth="1"/>
    <col min="5388" max="5388" width="2" customWidth="1"/>
    <col min="5633" max="5633" width="1.44140625" customWidth="1"/>
    <col min="5634" max="5634" width="3.77734375" customWidth="1"/>
    <col min="5635" max="5635" width="17.109375" customWidth="1"/>
    <col min="5636" max="5636" width="16.21875" customWidth="1"/>
    <col min="5637" max="5637" width="23.21875" customWidth="1"/>
    <col min="5638" max="5638" width="29.88671875" bestFit="1" customWidth="1"/>
    <col min="5639" max="5639" width="16.109375" customWidth="1"/>
    <col min="5640" max="5640" width="16.5546875" customWidth="1"/>
    <col min="5641" max="5641" width="16.44140625" customWidth="1"/>
    <col min="5642" max="5642" width="36.6640625" customWidth="1"/>
    <col min="5644" max="5644" width="2" customWidth="1"/>
    <col min="5889" max="5889" width="1.44140625" customWidth="1"/>
    <col min="5890" max="5890" width="3.77734375" customWidth="1"/>
    <col min="5891" max="5891" width="17.109375" customWidth="1"/>
    <col min="5892" max="5892" width="16.21875" customWidth="1"/>
    <col min="5893" max="5893" width="23.21875" customWidth="1"/>
    <col min="5894" max="5894" width="29.88671875" bestFit="1" customWidth="1"/>
    <col min="5895" max="5895" width="16.109375" customWidth="1"/>
    <col min="5896" max="5896" width="16.5546875" customWidth="1"/>
    <col min="5897" max="5897" width="16.44140625" customWidth="1"/>
    <col min="5898" max="5898" width="36.6640625" customWidth="1"/>
    <col min="5900" max="5900" width="2" customWidth="1"/>
    <col min="6145" max="6145" width="1.44140625" customWidth="1"/>
    <col min="6146" max="6146" width="3.77734375" customWidth="1"/>
    <col min="6147" max="6147" width="17.109375" customWidth="1"/>
    <col min="6148" max="6148" width="16.21875" customWidth="1"/>
    <col min="6149" max="6149" width="23.21875" customWidth="1"/>
    <col min="6150" max="6150" width="29.88671875" bestFit="1" customWidth="1"/>
    <col min="6151" max="6151" width="16.109375" customWidth="1"/>
    <col min="6152" max="6152" width="16.5546875" customWidth="1"/>
    <col min="6153" max="6153" width="16.44140625" customWidth="1"/>
    <col min="6154" max="6154" width="36.6640625" customWidth="1"/>
    <col min="6156" max="6156" width="2" customWidth="1"/>
    <col min="6401" max="6401" width="1.44140625" customWidth="1"/>
    <col min="6402" max="6402" width="3.77734375" customWidth="1"/>
    <col min="6403" max="6403" width="17.109375" customWidth="1"/>
    <col min="6404" max="6404" width="16.21875" customWidth="1"/>
    <col min="6405" max="6405" width="23.21875" customWidth="1"/>
    <col min="6406" max="6406" width="29.88671875" bestFit="1" customWidth="1"/>
    <col min="6407" max="6407" width="16.109375" customWidth="1"/>
    <col min="6408" max="6408" width="16.5546875" customWidth="1"/>
    <col min="6409" max="6409" width="16.44140625" customWidth="1"/>
    <col min="6410" max="6410" width="36.6640625" customWidth="1"/>
    <col min="6412" max="6412" width="2" customWidth="1"/>
    <col min="6657" max="6657" width="1.44140625" customWidth="1"/>
    <col min="6658" max="6658" width="3.77734375" customWidth="1"/>
    <col min="6659" max="6659" width="17.109375" customWidth="1"/>
    <col min="6660" max="6660" width="16.21875" customWidth="1"/>
    <col min="6661" max="6661" width="23.21875" customWidth="1"/>
    <col min="6662" max="6662" width="29.88671875" bestFit="1" customWidth="1"/>
    <col min="6663" max="6663" width="16.109375" customWidth="1"/>
    <col min="6664" max="6664" width="16.5546875" customWidth="1"/>
    <col min="6665" max="6665" width="16.44140625" customWidth="1"/>
    <col min="6666" max="6666" width="36.6640625" customWidth="1"/>
    <col min="6668" max="6668" width="2" customWidth="1"/>
    <col min="6913" max="6913" width="1.44140625" customWidth="1"/>
    <col min="6914" max="6914" width="3.77734375" customWidth="1"/>
    <col min="6915" max="6915" width="17.109375" customWidth="1"/>
    <col min="6916" max="6916" width="16.21875" customWidth="1"/>
    <col min="6917" max="6917" width="23.21875" customWidth="1"/>
    <col min="6918" max="6918" width="29.88671875" bestFit="1" customWidth="1"/>
    <col min="6919" max="6919" width="16.109375" customWidth="1"/>
    <col min="6920" max="6920" width="16.5546875" customWidth="1"/>
    <col min="6921" max="6921" width="16.44140625" customWidth="1"/>
    <col min="6922" max="6922" width="36.6640625" customWidth="1"/>
    <col min="6924" max="6924" width="2" customWidth="1"/>
    <col min="7169" max="7169" width="1.44140625" customWidth="1"/>
    <col min="7170" max="7170" width="3.77734375" customWidth="1"/>
    <col min="7171" max="7171" width="17.109375" customWidth="1"/>
    <col min="7172" max="7172" width="16.21875" customWidth="1"/>
    <col min="7173" max="7173" width="23.21875" customWidth="1"/>
    <col min="7174" max="7174" width="29.88671875" bestFit="1" customWidth="1"/>
    <col min="7175" max="7175" width="16.109375" customWidth="1"/>
    <col min="7176" max="7176" width="16.5546875" customWidth="1"/>
    <col min="7177" max="7177" width="16.44140625" customWidth="1"/>
    <col min="7178" max="7178" width="36.6640625" customWidth="1"/>
    <col min="7180" max="7180" width="2" customWidth="1"/>
    <col min="7425" max="7425" width="1.44140625" customWidth="1"/>
    <col min="7426" max="7426" width="3.77734375" customWidth="1"/>
    <col min="7427" max="7427" width="17.109375" customWidth="1"/>
    <col min="7428" max="7428" width="16.21875" customWidth="1"/>
    <col min="7429" max="7429" width="23.21875" customWidth="1"/>
    <col min="7430" max="7430" width="29.88671875" bestFit="1" customWidth="1"/>
    <col min="7431" max="7431" width="16.109375" customWidth="1"/>
    <col min="7432" max="7432" width="16.5546875" customWidth="1"/>
    <col min="7433" max="7433" width="16.44140625" customWidth="1"/>
    <col min="7434" max="7434" width="36.6640625" customWidth="1"/>
    <col min="7436" max="7436" width="2" customWidth="1"/>
    <col min="7681" max="7681" width="1.44140625" customWidth="1"/>
    <col min="7682" max="7682" width="3.77734375" customWidth="1"/>
    <col min="7683" max="7683" width="17.109375" customWidth="1"/>
    <col min="7684" max="7684" width="16.21875" customWidth="1"/>
    <col min="7685" max="7685" width="23.21875" customWidth="1"/>
    <col min="7686" max="7686" width="29.88671875" bestFit="1" customWidth="1"/>
    <col min="7687" max="7687" width="16.109375" customWidth="1"/>
    <col min="7688" max="7688" width="16.5546875" customWidth="1"/>
    <col min="7689" max="7689" width="16.44140625" customWidth="1"/>
    <col min="7690" max="7690" width="36.6640625" customWidth="1"/>
    <col min="7692" max="7692" width="2" customWidth="1"/>
    <col min="7937" max="7937" width="1.44140625" customWidth="1"/>
    <col min="7938" max="7938" width="3.77734375" customWidth="1"/>
    <col min="7939" max="7939" width="17.109375" customWidth="1"/>
    <col min="7940" max="7940" width="16.21875" customWidth="1"/>
    <col min="7941" max="7941" width="23.21875" customWidth="1"/>
    <col min="7942" max="7942" width="29.88671875" bestFit="1" customWidth="1"/>
    <col min="7943" max="7943" width="16.109375" customWidth="1"/>
    <col min="7944" max="7944" width="16.5546875" customWidth="1"/>
    <col min="7945" max="7945" width="16.44140625" customWidth="1"/>
    <col min="7946" max="7946" width="36.6640625" customWidth="1"/>
    <col min="7948" max="7948" width="2" customWidth="1"/>
    <col min="8193" max="8193" width="1.44140625" customWidth="1"/>
    <col min="8194" max="8194" width="3.77734375" customWidth="1"/>
    <col min="8195" max="8195" width="17.109375" customWidth="1"/>
    <col min="8196" max="8196" width="16.21875" customWidth="1"/>
    <col min="8197" max="8197" width="23.21875" customWidth="1"/>
    <col min="8198" max="8198" width="29.88671875" bestFit="1" customWidth="1"/>
    <col min="8199" max="8199" width="16.109375" customWidth="1"/>
    <col min="8200" max="8200" width="16.5546875" customWidth="1"/>
    <col min="8201" max="8201" width="16.44140625" customWidth="1"/>
    <col min="8202" max="8202" width="36.6640625" customWidth="1"/>
    <col min="8204" max="8204" width="2" customWidth="1"/>
    <col min="8449" max="8449" width="1.44140625" customWidth="1"/>
    <col min="8450" max="8450" width="3.77734375" customWidth="1"/>
    <col min="8451" max="8451" width="17.109375" customWidth="1"/>
    <col min="8452" max="8452" width="16.21875" customWidth="1"/>
    <col min="8453" max="8453" width="23.21875" customWidth="1"/>
    <col min="8454" max="8454" width="29.88671875" bestFit="1" customWidth="1"/>
    <col min="8455" max="8455" width="16.109375" customWidth="1"/>
    <col min="8456" max="8456" width="16.5546875" customWidth="1"/>
    <col min="8457" max="8457" width="16.44140625" customWidth="1"/>
    <col min="8458" max="8458" width="36.6640625" customWidth="1"/>
    <col min="8460" max="8460" width="2" customWidth="1"/>
    <col min="8705" max="8705" width="1.44140625" customWidth="1"/>
    <col min="8706" max="8706" width="3.77734375" customWidth="1"/>
    <col min="8707" max="8707" width="17.109375" customWidth="1"/>
    <col min="8708" max="8708" width="16.21875" customWidth="1"/>
    <col min="8709" max="8709" width="23.21875" customWidth="1"/>
    <col min="8710" max="8710" width="29.88671875" bestFit="1" customWidth="1"/>
    <col min="8711" max="8711" width="16.109375" customWidth="1"/>
    <col min="8712" max="8712" width="16.5546875" customWidth="1"/>
    <col min="8713" max="8713" width="16.44140625" customWidth="1"/>
    <col min="8714" max="8714" width="36.6640625" customWidth="1"/>
    <col min="8716" max="8716" width="2" customWidth="1"/>
    <col min="8961" max="8961" width="1.44140625" customWidth="1"/>
    <col min="8962" max="8962" width="3.77734375" customWidth="1"/>
    <col min="8963" max="8963" width="17.109375" customWidth="1"/>
    <col min="8964" max="8964" width="16.21875" customWidth="1"/>
    <col min="8965" max="8965" width="23.21875" customWidth="1"/>
    <col min="8966" max="8966" width="29.88671875" bestFit="1" customWidth="1"/>
    <col min="8967" max="8967" width="16.109375" customWidth="1"/>
    <col min="8968" max="8968" width="16.5546875" customWidth="1"/>
    <col min="8969" max="8969" width="16.44140625" customWidth="1"/>
    <col min="8970" max="8970" width="36.6640625" customWidth="1"/>
    <col min="8972" max="8972" width="2" customWidth="1"/>
    <col min="9217" max="9217" width="1.44140625" customWidth="1"/>
    <col min="9218" max="9218" width="3.77734375" customWidth="1"/>
    <col min="9219" max="9219" width="17.109375" customWidth="1"/>
    <col min="9220" max="9220" width="16.21875" customWidth="1"/>
    <col min="9221" max="9221" width="23.21875" customWidth="1"/>
    <col min="9222" max="9222" width="29.88671875" bestFit="1" customWidth="1"/>
    <col min="9223" max="9223" width="16.109375" customWidth="1"/>
    <col min="9224" max="9224" width="16.5546875" customWidth="1"/>
    <col min="9225" max="9225" width="16.44140625" customWidth="1"/>
    <col min="9226" max="9226" width="36.6640625" customWidth="1"/>
    <col min="9228" max="9228" width="2" customWidth="1"/>
    <col min="9473" max="9473" width="1.44140625" customWidth="1"/>
    <col min="9474" max="9474" width="3.77734375" customWidth="1"/>
    <col min="9475" max="9475" width="17.109375" customWidth="1"/>
    <col min="9476" max="9476" width="16.21875" customWidth="1"/>
    <col min="9477" max="9477" width="23.21875" customWidth="1"/>
    <col min="9478" max="9478" width="29.88671875" bestFit="1" customWidth="1"/>
    <col min="9479" max="9479" width="16.109375" customWidth="1"/>
    <col min="9480" max="9480" width="16.5546875" customWidth="1"/>
    <col min="9481" max="9481" width="16.44140625" customWidth="1"/>
    <col min="9482" max="9482" width="36.6640625" customWidth="1"/>
    <col min="9484" max="9484" width="2" customWidth="1"/>
    <col min="9729" max="9729" width="1.44140625" customWidth="1"/>
    <col min="9730" max="9730" width="3.77734375" customWidth="1"/>
    <col min="9731" max="9731" width="17.109375" customWidth="1"/>
    <col min="9732" max="9732" width="16.21875" customWidth="1"/>
    <col min="9733" max="9733" width="23.21875" customWidth="1"/>
    <col min="9734" max="9734" width="29.88671875" bestFit="1" customWidth="1"/>
    <col min="9735" max="9735" width="16.109375" customWidth="1"/>
    <col min="9736" max="9736" width="16.5546875" customWidth="1"/>
    <col min="9737" max="9737" width="16.44140625" customWidth="1"/>
    <col min="9738" max="9738" width="36.6640625" customWidth="1"/>
    <col min="9740" max="9740" width="2" customWidth="1"/>
    <col min="9985" max="9985" width="1.44140625" customWidth="1"/>
    <col min="9986" max="9986" width="3.77734375" customWidth="1"/>
    <col min="9987" max="9987" width="17.109375" customWidth="1"/>
    <col min="9988" max="9988" width="16.21875" customWidth="1"/>
    <col min="9989" max="9989" width="23.21875" customWidth="1"/>
    <col min="9990" max="9990" width="29.88671875" bestFit="1" customWidth="1"/>
    <col min="9991" max="9991" width="16.109375" customWidth="1"/>
    <col min="9992" max="9992" width="16.5546875" customWidth="1"/>
    <col min="9993" max="9993" width="16.44140625" customWidth="1"/>
    <col min="9994" max="9994" width="36.6640625" customWidth="1"/>
    <col min="9996" max="9996" width="2" customWidth="1"/>
    <col min="10241" max="10241" width="1.44140625" customWidth="1"/>
    <col min="10242" max="10242" width="3.77734375" customWidth="1"/>
    <col min="10243" max="10243" width="17.109375" customWidth="1"/>
    <col min="10244" max="10244" width="16.21875" customWidth="1"/>
    <col min="10245" max="10245" width="23.21875" customWidth="1"/>
    <col min="10246" max="10246" width="29.88671875" bestFit="1" customWidth="1"/>
    <col min="10247" max="10247" width="16.109375" customWidth="1"/>
    <col min="10248" max="10248" width="16.5546875" customWidth="1"/>
    <col min="10249" max="10249" width="16.44140625" customWidth="1"/>
    <col min="10250" max="10250" width="36.6640625" customWidth="1"/>
    <col min="10252" max="10252" width="2" customWidth="1"/>
    <col min="10497" max="10497" width="1.44140625" customWidth="1"/>
    <col min="10498" max="10498" width="3.77734375" customWidth="1"/>
    <col min="10499" max="10499" width="17.109375" customWidth="1"/>
    <col min="10500" max="10500" width="16.21875" customWidth="1"/>
    <col min="10501" max="10501" width="23.21875" customWidth="1"/>
    <col min="10502" max="10502" width="29.88671875" bestFit="1" customWidth="1"/>
    <col min="10503" max="10503" width="16.109375" customWidth="1"/>
    <col min="10504" max="10504" width="16.5546875" customWidth="1"/>
    <col min="10505" max="10505" width="16.44140625" customWidth="1"/>
    <col min="10506" max="10506" width="36.6640625" customWidth="1"/>
    <col min="10508" max="10508" width="2" customWidth="1"/>
    <col min="10753" max="10753" width="1.44140625" customWidth="1"/>
    <col min="10754" max="10754" width="3.77734375" customWidth="1"/>
    <col min="10755" max="10755" width="17.109375" customWidth="1"/>
    <col min="10756" max="10756" width="16.21875" customWidth="1"/>
    <col min="10757" max="10757" width="23.21875" customWidth="1"/>
    <col min="10758" max="10758" width="29.88671875" bestFit="1" customWidth="1"/>
    <col min="10759" max="10759" width="16.109375" customWidth="1"/>
    <col min="10760" max="10760" width="16.5546875" customWidth="1"/>
    <col min="10761" max="10761" width="16.44140625" customWidth="1"/>
    <col min="10762" max="10762" width="36.6640625" customWidth="1"/>
    <col min="10764" max="10764" width="2" customWidth="1"/>
    <col min="11009" max="11009" width="1.44140625" customWidth="1"/>
    <col min="11010" max="11010" width="3.77734375" customWidth="1"/>
    <col min="11011" max="11011" width="17.109375" customWidth="1"/>
    <col min="11012" max="11012" width="16.21875" customWidth="1"/>
    <col min="11013" max="11013" width="23.21875" customWidth="1"/>
    <col min="11014" max="11014" width="29.88671875" bestFit="1" customWidth="1"/>
    <col min="11015" max="11015" width="16.109375" customWidth="1"/>
    <col min="11016" max="11016" width="16.5546875" customWidth="1"/>
    <col min="11017" max="11017" width="16.44140625" customWidth="1"/>
    <col min="11018" max="11018" width="36.6640625" customWidth="1"/>
    <col min="11020" max="11020" width="2" customWidth="1"/>
    <col min="11265" max="11265" width="1.44140625" customWidth="1"/>
    <col min="11266" max="11266" width="3.77734375" customWidth="1"/>
    <col min="11267" max="11267" width="17.109375" customWidth="1"/>
    <col min="11268" max="11268" width="16.21875" customWidth="1"/>
    <col min="11269" max="11269" width="23.21875" customWidth="1"/>
    <col min="11270" max="11270" width="29.88671875" bestFit="1" customWidth="1"/>
    <col min="11271" max="11271" width="16.109375" customWidth="1"/>
    <col min="11272" max="11272" width="16.5546875" customWidth="1"/>
    <col min="11273" max="11273" width="16.44140625" customWidth="1"/>
    <col min="11274" max="11274" width="36.6640625" customWidth="1"/>
    <col min="11276" max="11276" width="2" customWidth="1"/>
    <col min="11521" max="11521" width="1.44140625" customWidth="1"/>
    <col min="11522" max="11522" width="3.77734375" customWidth="1"/>
    <col min="11523" max="11523" width="17.109375" customWidth="1"/>
    <col min="11524" max="11524" width="16.21875" customWidth="1"/>
    <col min="11525" max="11525" width="23.21875" customWidth="1"/>
    <col min="11526" max="11526" width="29.88671875" bestFit="1" customWidth="1"/>
    <col min="11527" max="11527" width="16.109375" customWidth="1"/>
    <col min="11528" max="11528" width="16.5546875" customWidth="1"/>
    <col min="11529" max="11529" width="16.44140625" customWidth="1"/>
    <col min="11530" max="11530" width="36.6640625" customWidth="1"/>
    <col min="11532" max="11532" width="2" customWidth="1"/>
    <col min="11777" max="11777" width="1.44140625" customWidth="1"/>
    <col min="11778" max="11778" width="3.77734375" customWidth="1"/>
    <col min="11779" max="11779" width="17.109375" customWidth="1"/>
    <col min="11780" max="11780" width="16.21875" customWidth="1"/>
    <col min="11781" max="11781" width="23.21875" customWidth="1"/>
    <col min="11782" max="11782" width="29.88671875" bestFit="1" customWidth="1"/>
    <col min="11783" max="11783" width="16.109375" customWidth="1"/>
    <col min="11784" max="11784" width="16.5546875" customWidth="1"/>
    <col min="11785" max="11785" width="16.44140625" customWidth="1"/>
    <col min="11786" max="11786" width="36.6640625" customWidth="1"/>
    <col min="11788" max="11788" width="2" customWidth="1"/>
    <col min="12033" max="12033" width="1.44140625" customWidth="1"/>
    <col min="12034" max="12034" width="3.77734375" customWidth="1"/>
    <col min="12035" max="12035" width="17.109375" customWidth="1"/>
    <col min="12036" max="12036" width="16.21875" customWidth="1"/>
    <col min="12037" max="12037" width="23.21875" customWidth="1"/>
    <col min="12038" max="12038" width="29.88671875" bestFit="1" customWidth="1"/>
    <col min="12039" max="12039" width="16.109375" customWidth="1"/>
    <col min="12040" max="12040" width="16.5546875" customWidth="1"/>
    <col min="12041" max="12041" width="16.44140625" customWidth="1"/>
    <col min="12042" max="12042" width="36.6640625" customWidth="1"/>
    <col min="12044" max="12044" width="2" customWidth="1"/>
    <col min="12289" max="12289" width="1.44140625" customWidth="1"/>
    <col min="12290" max="12290" width="3.77734375" customWidth="1"/>
    <col min="12291" max="12291" width="17.109375" customWidth="1"/>
    <col min="12292" max="12292" width="16.21875" customWidth="1"/>
    <col min="12293" max="12293" width="23.21875" customWidth="1"/>
    <col min="12294" max="12294" width="29.88671875" bestFit="1" customWidth="1"/>
    <col min="12295" max="12295" width="16.109375" customWidth="1"/>
    <col min="12296" max="12296" width="16.5546875" customWidth="1"/>
    <col min="12297" max="12297" width="16.44140625" customWidth="1"/>
    <col min="12298" max="12298" width="36.6640625" customWidth="1"/>
    <col min="12300" max="12300" width="2" customWidth="1"/>
    <col min="12545" max="12545" width="1.44140625" customWidth="1"/>
    <col min="12546" max="12546" width="3.77734375" customWidth="1"/>
    <col min="12547" max="12547" width="17.109375" customWidth="1"/>
    <col min="12548" max="12548" width="16.21875" customWidth="1"/>
    <col min="12549" max="12549" width="23.21875" customWidth="1"/>
    <col min="12550" max="12550" width="29.88671875" bestFit="1" customWidth="1"/>
    <col min="12551" max="12551" width="16.109375" customWidth="1"/>
    <col min="12552" max="12552" width="16.5546875" customWidth="1"/>
    <col min="12553" max="12553" width="16.44140625" customWidth="1"/>
    <col min="12554" max="12554" width="36.6640625" customWidth="1"/>
    <col min="12556" max="12556" width="2" customWidth="1"/>
    <col min="12801" max="12801" width="1.44140625" customWidth="1"/>
    <col min="12802" max="12802" width="3.77734375" customWidth="1"/>
    <col min="12803" max="12803" width="17.109375" customWidth="1"/>
    <col min="12804" max="12804" width="16.21875" customWidth="1"/>
    <col min="12805" max="12805" width="23.21875" customWidth="1"/>
    <col min="12806" max="12806" width="29.88671875" bestFit="1" customWidth="1"/>
    <col min="12807" max="12807" width="16.109375" customWidth="1"/>
    <col min="12808" max="12808" width="16.5546875" customWidth="1"/>
    <col min="12809" max="12809" width="16.44140625" customWidth="1"/>
    <col min="12810" max="12810" width="36.6640625" customWidth="1"/>
    <col min="12812" max="12812" width="2" customWidth="1"/>
    <col min="13057" max="13057" width="1.44140625" customWidth="1"/>
    <col min="13058" max="13058" width="3.77734375" customWidth="1"/>
    <col min="13059" max="13059" width="17.109375" customWidth="1"/>
    <col min="13060" max="13060" width="16.21875" customWidth="1"/>
    <col min="13061" max="13061" width="23.21875" customWidth="1"/>
    <col min="13062" max="13062" width="29.88671875" bestFit="1" customWidth="1"/>
    <col min="13063" max="13063" width="16.109375" customWidth="1"/>
    <col min="13064" max="13064" width="16.5546875" customWidth="1"/>
    <col min="13065" max="13065" width="16.44140625" customWidth="1"/>
    <col min="13066" max="13066" width="36.6640625" customWidth="1"/>
    <col min="13068" max="13068" width="2" customWidth="1"/>
    <col min="13313" max="13313" width="1.44140625" customWidth="1"/>
    <col min="13314" max="13314" width="3.77734375" customWidth="1"/>
    <col min="13315" max="13315" width="17.109375" customWidth="1"/>
    <col min="13316" max="13316" width="16.21875" customWidth="1"/>
    <col min="13317" max="13317" width="23.21875" customWidth="1"/>
    <col min="13318" max="13318" width="29.88671875" bestFit="1" customWidth="1"/>
    <col min="13319" max="13319" width="16.109375" customWidth="1"/>
    <col min="13320" max="13320" width="16.5546875" customWidth="1"/>
    <col min="13321" max="13321" width="16.44140625" customWidth="1"/>
    <col min="13322" max="13322" width="36.6640625" customWidth="1"/>
    <col min="13324" max="13324" width="2" customWidth="1"/>
    <col min="13569" max="13569" width="1.44140625" customWidth="1"/>
    <col min="13570" max="13570" width="3.77734375" customWidth="1"/>
    <col min="13571" max="13571" width="17.109375" customWidth="1"/>
    <col min="13572" max="13572" width="16.21875" customWidth="1"/>
    <col min="13573" max="13573" width="23.21875" customWidth="1"/>
    <col min="13574" max="13574" width="29.88671875" bestFit="1" customWidth="1"/>
    <col min="13575" max="13575" width="16.109375" customWidth="1"/>
    <col min="13576" max="13576" width="16.5546875" customWidth="1"/>
    <col min="13577" max="13577" width="16.44140625" customWidth="1"/>
    <col min="13578" max="13578" width="36.6640625" customWidth="1"/>
    <col min="13580" max="13580" width="2" customWidth="1"/>
    <col min="13825" max="13825" width="1.44140625" customWidth="1"/>
    <col min="13826" max="13826" width="3.77734375" customWidth="1"/>
    <col min="13827" max="13827" width="17.109375" customWidth="1"/>
    <col min="13828" max="13828" width="16.21875" customWidth="1"/>
    <col min="13829" max="13829" width="23.21875" customWidth="1"/>
    <col min="13830" max="13830" width="29.88671875" bestFit="1" customWidth="1"/>
    <col min="13831" max="13831" width="16.109375" customWidth="1"/>
    <col min="13832" max="13832" width="16.5546875" customWidth="1"/>
    <col min="13833" max="13833" width="16.44140625" customWidth="1"/>
    <col min="13834" max="13834" width="36.6640625" customWidth="1"/>
    <col min="13836" max="13836" width="2" customWidth="1"/>
    <col min="14081" max="14081" width="1.44140625" customWidth="1"/>
    <col min="14082" max="14082" width="3.77734375" customWidth="1"/>
    <col min="14083" max="14083" width="17.109375" customWidth="1"/>
    <col min="14084" max="14084" width="16.21875" customWidth="1"/>
    <col min="14085" max="14085" width="23.21875" customWidth="1"/>
    <col min="14086" max="14086" width="29.88671875" bestFit="1" customWidth="1"/>
    <col min="14087" max="14087" width="16.109375" customWidth="1"/>
    <col min="14088" max="14088" width="16.5546875" customWidth="1"/>
    <col min="14089" max="14089" width="16.44140625" customWidth="1"/>
    <col min="14090" max="14090" width="36.6640625" customWidth="1"/>
    <col min="14092" max="14092" width="2" customWidth="1"/>
    <col min="14337" max="14337" width="1.44140625" customWidth="1"/>
    <col min="14338" max="14338" width="3.77734375" customWidth="1"/>
    <col min="14339" max="14339" width="17.109375" customWidth="1"/>
    <col min="14340" max="14340" width="16.21875" customWidth="1"/>
    <col min="14341" max="14341" width="23.21875" customWidth="1"/>
    <col min="14342" max="14342" width="29.88671875" bestFit="1" customWidth="1"/>
    <col min="14343" max="14343" width="16.109375" customWidth="1"/>
    <col min="14344" max="14344" width="16.5546875" customWidth="1"/>
    <col min="14345" max="14345" width="16.44140625" customWidth="1"/>
    <col min="14346" max="14346" width="36.6640625" customWidth="1"/>
    <col min="14348" max="14348" width="2" customWidth="1"/>
    <col min="14593" max="14593" width="1.44140625" customWidth="1"/>
    <col min="14594" max="14594" width="3.77734375" customWidth="1"/>
    <col min="14595" max="14595" width="17.109375" customWidth="1"/>
    <col min="14596" max="14596" width="16.21875" customWidth="1"/>
    <col min="14597" max="14597" width="23.21875" customWidth="1"/>
    <col min="14598" max="14598" width="29.88671875" bestFit="1" customWidth="1"/>
    <col min="14599" max="14599" width="16.109375" customWidth="1"/>
    <col min="14600" max="14600" width="16.5546875" customWidth="1"/>
    <col min="14601" max="14601" width="16.44140625" customWidth="1"/>
    <col min="14602" max="14602" width="36.6640625" customWidth="1"/>
    <col min="14604" max="14604" width="2" customWidth="1"/>
    <col min="14849" max="14849" width="1.44140625" customWidth="1"/>
    <col min="14850" max="14850" width="3.77734375" customWidth="1"/>
    <col min="14851" max="14851" width="17.109375" customWidth="1"/>
    <col min="14852" max="14852" width="16.21875" customWidth="1"/>
    <col min="14853" max="14853" width="23.21875" customWidth="1"/>
    <col min="14854" max="14854" width="29.88671875" bestFit="1" customWidth="1"/>
    <col min="14855" max="14855" width="16.109375" customWidth="1"/>
    <col min="14856" max="14856" width="16.5546875" customWidth="1"/>
    <col min="14857" max="14857" width="16.44140625" customWidth="1"/>
    <col min="14858" max="14858" width="36.6640625" customWidth="1"/>
    <col min="14860" max="14860" width="2" customWidth="1"/>
    <col min="15105" max="15105" width="1.44140625" customWidth="1"/>
    <col min="15106" max="15106" width="3.77734375" customWidth="1"/>
    <col min="15107" max="15107" width="17.109375" customWidth="1"/>
    <col min="15108" max="15108" width="16.21875" customWidth="1"/>
    <col min="15109" max="15109" width="23.21875" customWidth="1"/>
    <col min="15110" max="15110" width="29.88671875" bestFit="1" customWidth="1"/>
    <col min="15111" max="15111" width="16.109375" customWidth="1"/>
    <col min="15112" max="15112" width="16.5546875" customWidth="1"/>
    <col min="15113" max="15113" width="16.44140625" customWidth="1"/>
    <col min="15114" max="15114" width="36.6640625" customWidth="1"/>
    <col min="15116" max="15116" width="2" customWidth="1"/>
    <col min="15361" max="15361" width="1.44140625" customWidth="1"/>
    <col min="15362" max="15362" width="3.77734375" customWidth="1"/>
    <col min="15363" max="15363" width="17.109375" customWidth="1"/>
    <col min="15364" max="15364" width="16.21875" customWidth="1"/>
    <col min="15365" max="15365" width="23.21875" customWidth="1"/>
    <col min="15366" max="15366" width="29.88671875" bestFit="1" customWidth="1"/>
    <col min="15367" max="15367" width="16.109375" customWidth="1"/>
    <col min="15368" max="15368" width="16.5546875" customWidth="1"/>
    <col min="15369" max="15369" width="16.44140625" customWidth="1"/>
    <col min="15370" max="15370" width="36.6640625" customWidth="1"/>
    <col min="15372" max="15372" width="2" customWidth="1"/>
    <col min="15617" max="15617" width="1.44140625" customWidth="1"/>
    <col min="15618" max="15618" width="3.77734375" customWidth="1"/>
    <col min="15619" max="15619" width="17.109375" customWidth="1"/>
    <col min="15620" max="15620" width="16.21875" customWidth="1"/>
    <col min="15621" max="15621" width="23.21875" customWidth="1"/>
    <col min="15622" max="15622" width="29.88671875" bestFit="1" customWidth="1"/>
    <col min="15623" max="15623" width="16.109375" customWidth="1"/>
    <col min="15624" max="15624" width="16.5546875" customWidth="1"/>
    <col min="15625" max="15625" width="16.44140625" customWidth="1"/>
    <col min="15626" max="15626" width="36.6640625" customWidth="1"/>
    <col min="15628" max="15628" width="2" customWidth="1"/>
    <col min="15873" max="15873" width="1.44140625" customWidth="1"/>
    <col min="15874" max="15874" width="3.77734375" customWidth="1"/>
    <col min="15875" max="15875" width="17.109375" customWidth="1"/>
    <col min="15876" max="15876" width="16.21875" customWidth="1"/>
    <col min="15877" max="15877" width="23.21875" customWidth="1"/>
    <col min="15878" max="15878" width="29.88671875" bestFit="1" customWidth="1"/>
    <col min="15879" max="15879" width="16.109375" customWidth="1"/>
    <col min="15880" max="15880" width="16.5546875" customWidth="1"/>
    <col min="15881" max="15881" width="16.44140625" customWidth="1"/>
    <col min="15882" max="15882" width="36.6640625" customWidth="1"/>
    <col min="15884" max="15884" width="2" customWidth="1"/>
    <col min="16129" max="16129" width="1.44140625" customWidth="1"/>
    <col min="16130" max="16130" width="3.77734375" customWidth="1"/>
    <col min="16131" max="16131" width="17.109375" customWidth="1"/>
    <col min="16132" max="16132" width="16.21875" customWidth="1"/>
    <col min="16133" max="16133" width="23.21875" customWidth="1"/>
    <col min="16134" max="16134" width="29.88671875" bestFit="1" customWidth="1"/>
    <col min="16135" max="16135" width="16.109375" customWidth="1"/>
    <col min="16136" max="16136" width="16.5546875" customWidth="1"/>
    <col min="16137" max="16137" width="16.44140625" customWidth="1"/>
    <col min="16138" max="16138" width="36.6640625" customWidth="1"/>
    <col min="16140" max="16140" width="2" customWidth="1"/>
  </cols>
  <sheetData>
    <row r="1" spans="1:36" ht="18.75" thickBot="1" x14ac:dyDescent="0.25">
      <c r="A1" s="119"/>
      <c r="B1" s="119"/>
      <c r="C1" s="120" t="s">
        <v>108</v>
      </c>
      <c r="D1" s="120"/>
      <c r="E1" s="121"/>
      <c r="F1" s="122"/>
      <c r="G1" s="123"/>
      <c r="H1" s="122"/>
      <c r="I1" s="122"/>
      <c r="J1" s="124"/>
      <c r="K1" s="125"/>
    </row>
    <row r="2" spans="1:36" ht="32.25" thickBot="1" x14ac:dyDescent="0.25">
      <c r="A2" s="126"/>
      <c r="B2" s="126"/>
      <c r="C2" s="127" t="s">
        <v>109</v>
      </c>
      <c r="D2" s="170" t="s">
        <v>110</v>
      </c>
      <c r="E2" s="596" t="s">
        <v>111</v>
      </c>
      <c r="F2" s="596" t="s">
        <v>112</v>
      </c>
      <c r="G2" s="596" t="s">
        <v>113</v>
      </c>
      <c r="H2" s="596" t="s">
        <v>114</v>
      </c>
      <c r="I2" s="596" t="s">
        <v>115</v>
      </c>
      <c r="J2" s="597" t="s">
        <v>116</v>
      </c>
      <c r="K2" s="589" t="s">
        <v>519</v>
      </c>
    </row>
    <row r="3" spans="1:36" ht="21.75" customHeight="1" x14ac:dyDescent="0.25">
      <c r="A3" s="129"/>
      <c r="B3" s="129"/>
      <c r="C3" s="421" t="s">
        <v>117</v>
      </c>
      <c r="D3" s="590"/>
      <c r="E3" s="590"/>
      <c r="F3" s="590"/>
      <c r="G3" s="590"/>
      <c r="H3" s="622">
        <v>238.79999999999998</v>
      </c>
      <c r="I3" s="622">
        <f>I4+I21+I22</f>
        <v>424.5</v>
      </c>
      <c r="J3" s="590"/>
      <c r="K3" s="590"/>
      <c r="L3" s="370"/>
      <c r="M3" s="370"/>
      <c r="N3" s="370"/>
      <c r="O3" s="370"/>
      <c r="P3" s="370"/>
      <c r="Q3" s="370"/>
      <c r="R3" s="370"/>
      <c r="S3" s="370"/>
      <c r="T3" s="370"/>
      <c r="U3" s="370"/>
      <c r="V3" s="370"/>
      <c r="W3" s="370"/>
      <c r="X3" s="370"/>
      <c r="Y3" s="370"/>
      <c r="Z3" s="370"/>
      <c r="AA3" s="370"/>
      <c r="AB3" s="370"/>
      <c r="AC3" s="370"/>
      <c r="AD3" s="370"/>
      <c r="AE3" s="370"/>
      <c r="AF3" s="370"/>
      <c r="AG3" s="370"/>
      <c r="AH3" s="370"/>
      <c r="AI3" s="370"/>
      <c r="AJ3" s="370"/>
    </row>
    <row r="4" spans="1:36" x14ac:dyDescent="0.2">
      <c r="A4" s="130"/>
      <c r="B4" s="130"/>
      <c r="C4" s="422" t="s">
        <v>118</v>
      </c>
      <c r="D4" s="233" t="s">
        <v>119</v>
      </c>
      <c r="E4" s="233" t="s">
        <v>120</v>
      </c>
      <c r="F4" s="233" t="s">
        <v>120</v>
      </c>
      <c r="G4" s="233" t="s">
        <v>120</v>
      </c>
      <c r="H4" s="598">
        <f>SUM(H5:H17)</f>
        <v>0</v>
      </c>
      <c r="I4" s="598">
        <f>SUM(I5:I17)</f>
        <v>288.89999999999998</v>
      </c>
      <c r="J4" s="584" t="s">
        <v>120</v>
      </c>
      <c r="K4" s="599"/>
      <c r="L4" s="370"/>
      <c r="M4" s="370"/>
      <c r="N4" s="370"/>
      <c r="O4" s="370"/>
      <c r="P4" s="370"/>
      <c r="Q4" s="370"/>
      <c r="R4" s="370"/>
      <c r="S4" s="370"/>
      <c r="T4" s="370"/>
      <c r="U4" s="370"/>
      <c r="V4" s="370"/>
      <c r="W4" s="370"/>
      <c r="X4" s="370"/>
      <c r="Y4" s="370"/>
      <c r="Z4" s="370"/>
      <c r="AA4" s="370"/>
      <c r="AB4" s="370"/>
      <c r="AC4" s="370"/>
      <c r="AD4" s="370"/>
      <c r="AE4" s="370"/>
      <c r="AF4" s="370"/>
      <c r="AG4" s="370"/>
      <c r="AH4" s="370"/>
      <c r="AI4" s="370"/>
      <c r="AJ4" s="370"/>
    </row>
    <row r="5" spans="1:36" x14ac:dyDescent="0.2">
      <c r="A5" s="131"/>
      <c r="B5" s="131"/>
      <c r="C5" s="371" t="s">
        <v>120</v>
      </c>
      <c r="D5" s="323" t="s">
        <v>121</v>
      </c>
      <c r="E5" s="424"/>
      <c r="F5" s="347" t="s">
        <v>529</v>
      </c>
      <c r="G5" s="347" t="s">
        <v>530</v>
      </c>
      <c r="H5" s="346"/>
      <c r="I5" s="346">
        <v>45.5</v>
      </c>
      <c r="J5" s="585" t="s">
        <v>531</v>
      </c>
      <c r="K5" s="591" t="s">
        <v>532</v>
      </c>
      <c r="L5" s="370"/>
      <c r="M5" s="370"/>
      <c r="N5" s="370"/>
      <c r="O5" s="370"/>
      <c r="P5" s="370"/>
      <c r="Q5" s="370"/>
      <c r="R5" s="370"/>
      <c r="S5" s="370"/>
      <c r="T5" s="370"/>
      <c r="U5" s="370"/>
      <c r="V5" s="370"/>
      <c r="W5" s="370"/>
      <c r="X5" s="370"/>
      <c r="Y5" s="370"/>
      <c r="Z5" s="370"/>
      <c r="AA5" s="370"/>
      <c r="AB5" s="370"/>
      <c r="AC5" s="370"/>
      <c r="AD5" s="370"/>
      <c r="AE5" s="370"/>
      <c r="AF5" s="370"/>
      <c r="AG5" s="370"/>
      <c r="AH5" s="370"/>
      <c r="AI5" s="370"/>
      <c r="AJ5" s="370"/>
    </row>
    <row r="6" spans="1:36" x14ac:dyDescent="0.2">
      <c r="A6" s="131"/>
      <c r="B6" s="131"/>
      <c r="C6" s="371"/>
      <c r="D6" s="323" t="s">
        <v>121</v>
      </c>
      <c r="E6" s="424"/>
      <c r="F6" s="347" t="s">
        <v>533</v>
      </c>
      <c r="G6" s="347" t="s">
        <v>534</v>
      </c>
      <c r="H6" s="346"/>
      <c r="I6" s="365">
        <v>28</v>
      </c>
      <c r="J6" s="586" t="s">
        <v>531</v>
      </c>
      <c r="K6" s="591" t="s">
        <v>535</v>
      </c>
      <c r="L6" s="370"/>
      <c r="M6" s="370"/>
      <c r="N6" s="370"/>
      <c r="O6" s="370"/>
      <c r="P6" s="370"/>
      <c r="Q6" s="370"/>
      <c r="R6" s="370"/>
      <c r="S6" s="370"/>
      <c r="T6" s="370"/>
      <c r="U6" s="370"/>
      <c r="V6" s="370"/>
      <c r="W6" s="370"/>
      <c r="X6" s="370"/>
      <c r="Y6" s="370"/>
      <c r="Z6" s="370"/>
      <c r="AA6" s="370"/>
      <c r="AB6" s="370"/>
      <c r="AC6" s="370"/>
      <c r="AD6" s="370"/>
      <c r="AE6" s="370"/>
      <c r="AF6" s="370"/>
      <c r="AG6" s="370"/>
      <c r="AH6" s="370"/>
      <c r="AI6" s="370"/>
      <c r="AJ6" s="370"/>
    </row>
    <row r="7" spans="1:36" x14ac:dyDescent="0.2">
      <c r="A7" s="131"/>
      <c r="B7" s="131"/>
      <c r="C7" s="371"/>
      <c r="D7" s="323" t="s">
        <v>121</v>
      </c>
      <c r="E7" s="424"/>
      <c r="F7" s="347" t="s">
        <v>536</v>
      </c>
      <c r="G7" s="347" t="s">
        <v>534</v>
      </c>
      <c r="H7" s="346"/>
      <c r="I7" s="365">
        <v>3.5</v>
      </c>
      <c r="J7" s="586" t="s">
        <v>537</v>
      </c>
      <c r="K7" s="591" t="s">
        <v>538</v>
      </c>
      <c r="L7" s="370"/>
      <c r="M7" s="370"/>
      <c r="N7" s="370"/>
      <c r="O7" s="370"/>
      <c r="P7" s="370"/>
      <c r="Q7" s="370"/>
      <c r="R7" s="370"/>
      <c r="S7" s="370"/>
      <c r="T7" s="370"/>
      <c r="U7" s="370"/>
      <c r="V7" s="370"/>
      <c r="W7" s="370"/>
      <c r="X7" s="370"/>
      <c r="Y7" s="370"/>
      <c r="Z7" s="370"/>
      <c r="AA7" s="370"/>
      <c r="AB7" s="370"/>
      <c r="AC7" s="370"/>
      <c r="AD7" s="370"/>
      <c r="AE7" s="370"/>
      <c r="AF7" s="370"/>
      <c r="AG7" s="370"/>
      <c r="AH7" s="370"/>
      <c r="AI7" s="370"/>
      <c r="AJ7" s="370"/>
    </row>
    <row r="8" spans="1:36" x14ac:dyDescent="0.2">
      <c r="A8" s="131"/>
      <c r="B8" s="131"/>
      <c r="C8" s="371"/>
      <c r="D8" s="323" t="s">
        <v>121</v>
      </c>
      <c r="E8" s="424"/>
      <c r="F8" s="347" t="s">
        <v>539</v>
      </c>
      <c r="G8" s="347" t="s">
        <v>534</v>
      </c>
      <c r="H8" s="346"/>
      <c r="I8" s="365">
        <v>0.46</v>
      </c>
      <c r="J8" s="586" t="s">
        <v>531</v>
      </c>
      <c r="K8" s="591" t="s">
        <v>540</v>
      </c>
      <c r="L8" s="370"/>
      <c r="M8" s="370"/>
      <c r="N8" s="370"/>
      <c r="O8" s="370"/>
      <c r="P8" s="370"/>
      <c r="Q8" s="370"/>
      <c r="R8" s="370"/>
      <c r="S8" s="370"/>
      <c r="T8" s="370"/>
      <c r="U8" s="370"/>
      <c r="V8" s="370"/>
      <c r="W8" s="370"/>
      <c r="X8" s="370"/>
      <c r="Y8" s="370"/>
      <c r="Z8" s="370"/>
      <c r="AA8" s="370"/>
      <c r="AB8" s="370"/>
      <c r="AC8" s="370"/>
      <c r="AD8" s="370"/>
      <c r="AE8" s="370"/>
      <c r="AF8" s="370"/>
      <c r="AG8" s="370"/>
      <c r="AH8" s="370"/>
      <c r="AI8" s="370"/>
      <c r="AJ8" s="370"/>
    </row>
    <row r="9" spans="1:36" x14ac:dyDescent="0.2">
      <c r="A9" s="131"/>
      <c r="B9" s="131"/>
      <c r="C9" s="371"/>
      <c r="D9" s="323" t="s">
        <v>121</v>
      </c>
      <c r="E9" s="424"/>
      <c r="F9" s="347" t="s">
        <v>541</v>
      </c>
      <c r="G9" s="347" t="s">
        <v>534</v>
      </c>
      <c r="H9" s="346"/>
      <c r="I9" s="365">
        <v>15</v>
      </c>
      <c r="J9" s="586" t="s">
        <v>531</v>
      </c>
      <c r="K9" s="591" t="s">
        <v>542</v>
      </c>
      <c r="L9" s="370"/>
      <c r="M9" s="370"/>
      <c r="N9" s="370"/>
      <c r="O9" s="370"/>
      <c r="P9" s="370"/>
      <c r="Q9" s="370"/>
      <c r="R9" s="370"/>
      <c r="S9" s="370"/>
      <c r="T9" s="370"/>
      <c r="U9" s="370"/>
      <c r="V9" s="370"/>
      <c r="W9" s="370"/>
      <c r="X9" s="370"/>
      <c r="Y9" s="370"/>
      <c r="Z9" s="370"/>
      <c r="AA9" s="370"/>
      <c r="AB9" s="370"/>
      <c r="AC9" s="370"/>
      <c r="AD9" s="370"/>
      <c r="AE9" s="370"/>
      <c r="AF9" s="370"/>
      <c r="AG9" s="370"/>
      <c r="AH9" s="370"/>
      <c r="AI9" s="370"/>
      <c r="AJ9" s="370"/>
    </row>
    <row r="10" spans="1:36" x14ac:dyDescent="0.2">
      <c r="A10" s="131"/>
      <c r="B10" s="131"/>
      <c r="C10" s="371"/>
      <c r="D10" s="323" t="s">
        <v>121</v>
      </c>
      <c r="E10" s="424"/>
      <c r="F10" s="347" t="s">
        <v>543</v>
      </c>
      <c r="G10" s="347" t="s">
        <v>534</v>
      </c>
      <c r="H10" s="346"/>
      <c r="I10" s="365">
        <v>0</v>
      </c>
      <c r="J10" s="586" t="s">
        <v>531</v>
      </c>
      <c r="K10" s="591" t="s">
        <v>544</v>
      </c>
      <c r="L10" s="370"/>
      <c r="M10" s="370"/>
      <c r="N10" s="370"/>
      <c r="O10" s="370"/>
      <c r="P10" s="370"/>
      <c r="Q10" s="370"/>
      <c r="R10" s="370"/>
      <c r="S10" s="370"/>
      <c r="T10" s="370"/>
      <c r="U10" s="370"/>
      <c r="V10" s="370"/>
      <c r="W10" s="370"/>
      <c r="X10" s="370"/>
      <c r="Y10" s="370"/>
      <c r="Z10" s="370"/>
      <c r="AA10" s="370"/>
      <c r="AB10" s="370"/>
      <c r="AC10" s="370"/>
      <c r="AD10" s="370"/>
      <c r="AE10" s="370"/>
      <c r="AF10" s="370"/>
      <c r="AG10" s="370"/>
      <c r="AH10" s="370"/>
      <c r="AI10" s="370"/>
      <c r="AJ10" s="370"/>
    </row>
    <row r="11" spans="1:36" x14ac:dyDescent="0.2">
      <c r="A11" s="131"/>
      <c r="B11" s="131"/>
      <c r="C11" s="371"/>
      <c r="D11" s="323" t="s">
        <v>121</v>
      </c>
      <c r="E11" s="424"/>
      <c r="F11" s="347" t="s">
        <v>545</v>
      </c>
      <c r="G11" s="347" t="s">
        <v>534</v>
      </c>
      <c r="H11" s="346"/>
      <c r="I11" s="365">
        <v>13.6</v>
      </c>
      <c r="J11" s="586" t="s">
        <v>531</v>
      </c>
      <c r="K11" s="591" t="s">
        <v>546</v>
      </c>
      <c r="L11" s="370"/>
      <c r="M11" s="370"/>
      <c r="N11" s="370"/>
      <c r="O11" s="370"/>
      <c r="P11" s="370"/>
      <c r="Q11" s="370"/>
      <c r="R11" s="370"/>
      <c r="S11" s="370"/>
      <c r="T11" s="370"/>
      <c r="U11" s="370"/>
      <c r="V11" s="370"/>
      <c r="W11" s="370"/>
      <c r="X11" s="370"/>
      <c r="Y11" s="370"/>
      <c r="Z11" s="370"/>
      <c r="AA11" s="370"/>
      <c r="AB11" s="370"/>
      <c r="AC11" s="370"/>
      <c r="AD11" s="370"/>
      <c r="AE11" s="370"/>
      <c r="AF11" s="370"/>
      <c r="AG11" s="370"/>
      <c r="AH11" s="370"/>
      <c r="AI11" s="370"/>
      <c r="AJ11" s="370"/>
    </row>
    <row r="12" spans="1:36" x14ac:dyDescent="0.2">
      <c r="A12" s="131"/>
      <c r="B12" s="131"/>
      <c r="C12" s="371"/>
      <c r="D12" s="323" t="s">
        <v>121</v>
      </c>
      <c r="E12" s="424"/>
      <c r="F12" s="347" t="s">
        <v>547</v>
      </c>
      <c r="G12" s="347" t="s">
        <v>534</v>
      </c>
      <c r="H12" s="346"/>
      <c r="I12" s="365">
        <v>7</v>
      </c>
      <c r="J12" s="586" t="s">
        <v>546</v>
      </c>
      <c r="K12" s="591" t="s">
        <v>548</v>
      </c>
      <c r="L12" s="370"/>
      <c r="M12" s="370"/>
      <c r="N12" s="370"/>
      <c r="O12" s="370"/>
      <c r="P12" s="370"/>
      <c r="Q12" s="370"/>
      <c r="R12" s="370"/>
      <c r="S12" s="370"/>
      <c r="T12" s="370"/>
      <c r="U12" s="370"/>
      <c r="V12" s="370"/>
      <c r="W12" s="370"/>
      <c r="X12" s="370"/>
      <c r="Y12" s="370"/>
      <c r="Z12" s="370"/>
      <c r="AA12" s="370"/>
      <c r="AB12" s="370"/>
      <c r="AC12" s="370"/>
      <c r="AD12" s="370"/>
      <c r="AE12" s="370"/>
      <c r="AF12" s="370"/>
      <c r="AG12" s="370"/>
      <c r="AH12" s="370"/>
      <c r="AI12" s="370"/>
      <c r="AJ12" s="370"/>
    </row>
    <row r="13" spans="1:36" x14ac:dyDescent="0.2">
      <c r="A13" s="131"/>
      <c r="B13" s="131"/>
      <c r="C13" s="371"/>
      <c r="D13" s="323" t="s">
        <v>121</v>
      </c>
      <c r="E13" s="424"/>
      <c r="F13" s="347" t="s">
        <v>549</v>
      </c>
      <c r="G13" s="347" t="s">
        <v>534</v>
      </c>
      <c r="H13" s="346"/>
      <c r="I13" s="365">
        <v>25.2</v>
      </c>
      <c r="J13" s="586" t="s">
        <v>550</v>
      </c>
      <c r="K13" s="591" t="s">
        <v>551</v>
      </c>
      <c r="L13" s="370"/>
      <c r="M13" s="370"/>
      <c r="N13" s="370"/>
      <c r="O13" s="370"/>
      <c r="P13" s="370"/>
      <c r="Q13" s="370"/>
      <c r="R13" s="370"/>
      <c r="S13" s="370"/>
      <c r="T13" s="370"/>
      <c r="U13" s="370"/>
      <c r="V13" s="370"/>
      <c r="W13" s="370"/>
      <c r="X13" s="370"/>
      <c r="Y13" s="370"/>
      <c r="Z13" s="370"/>
      <c r="AA13" s="370"/>
      <c r="AB13" s="370"/>
      <c r="AC13" s="370"/>
      <c r="AD13" s="370"/>
      <c r="AE13" s="370"/>
      <c r="AF13" s="370"/>
      <c r="AG13" s="370"/>
      <c r="AH13" s="370"/>
      <c r="AI13" s="370"/>
      <c r="AJ13" s="370"/>
    </row>
    <row r="14" spans="1:36" x14ac:dyDescent="0.2">
      <c r="A14" s="131"/>
      <c r="B14" s="131"/>
      <c r="C14" s="371"/>
      <c r="D14" s="323" t="s">
        <v>121</v>
      </c>
      <c r="E14" s="424"/>
      <c r="F14" s="347" t="s">
        <v>552</v>
      </c>
      <c r="G14" s="347" t="s">
        <v>534</v>
      </c>
      <c r="H14" s="346"/>
      <c r="I14" s="365">
        <v>13.64</v>
      </c>
      <c r="J14" s="586" t="s">
        <v>531</v>
      </c>
      <c r="K14" s="591" t="s">
        <v>551</v>
      </c>
      <c r="L14" s="370"/>
      <c r="M14" s="370"/>
      <c r="N14" s="370"/>
      <c r="O14" s="370"/>
      <c r="P14" s="370"/>
      <c r="Q14" s="370"/>
      <c r="R14" s="370"/>
      <c r="S14" s="370"/>
      <c r="T14" s="370"/>
      <c r="U14" s="370"/>
      <c r="V14" s="370"/>
      <c r="W14" s="370"/>
      <c r="X14" s="370"/>
      <c r="Y14" s="370"/>
      <c r="Z14" s="370"/>
      <c r="AA14" s="370"/>
      <c r="AB14" s="370"/>
      <c r="AC14" s="370"/>
      <c r="AD14" s="370"/>
      <c r="AE14" s="370"/>
      <c r="AF14" s="370"/>
      <c r="AG14" s="370"/>
      <c r="AH14" s="370"/>
      <c r="AI14" s="370"/>
      <c r="AJ14" s="370"/>
    </row>
    <row r="15" spans="1:36" x14ac:dyDescent="0.2">
      <c r="A15" s="131"/>
      <c r="B15" s="131"/>
      <c r="C15" s="371"/>
      <c r="D15" s="323" t="s">
        <v>121</v>
      </c>
      <c r="E15" s="424"/>
      <c r="F15" s="347" t="s">
        <v>553</v>
      </c>
      <c r="G15" s="347" t="s">
        <v>554</v>
      </c>
      <c r="H15" s="346"/>
      <c r="I15" s="365">
        <v>137</v>
      </c>
      <c r="J15" s="586" t="s">
        <v>546</v>
      </c>
      <c r="K15" s="591" t="s">
        <v>555</v>
      </c>
      <c r="L15" s="370"/>
      <c r="M15" s="370"/>
      <c r="N15" s="370"/>
      <c r="O15" s="370"/>
      <c r="P15" s="370"/>
      <c r="Q15" s="370"/>
      <c r="R15" s="370"/>
      <c r="S15" s="370"/>
      <c r="T15" s="370"/>
      <c r="U15" s="370"/>
      <c r="V15" s="370"/>
      <c r="W15" s="370"/>
      <c r="X15" s="370"/>
      <c r="Y15" s="370"/>
      <c r="Z15" s="370"/>
      <c r="AA15" s="370"/>
      <c r="AB15" s="370"/>
      <c r="AC15" s="370"/>
      <c r="AD15" s="370"/>
      <c r="AE15" s="370"/>
      <c r="AF15" s="370"/>
      <c r="AG15" s="370"/>
      <c r="AH15" s="370"/>
      <c r="AI15" s="370"/>
      <c r="AJ15" s="370"/>
    </row>
    <row r="16" spans="1:36" x14ac:dyDescent="0.2">
      <c r="A16" s="131"/>
      <c r="B16" s="131"/>
      <c r="C16" s="371"/>
      <c r="D16" s="323"/>
      <c r="E16" s="424"/>
      <c r="F16" s="347"/>
      <c r="G16" s="347"/>
      <c r="H16" s="346"/>
      <c r="I16" s="365"/>
      <c r="J16" s="586"/>
      <c r="K16" s="591"/>
      <c r="L16" s="370"/>
      <c r="M16" s="370"/>
      <c r="N16" s="370"/>
      <c r="O16" s="370"/>
      <c r="P16" s="370"/>
      <c r="Q16" s="370"/>
      <c r="R16" s="370"/>
      <c r="S16" s="370"/>
      <c r="T16" s="370"/>
      <c r="U16" s="370"/>
      <c r="V16" s="370"/>
      <c r="W16" s="370"/>
      <c r="X16" s="370"/>
      <c r="Y16" s="370"/>
      <c r="Z16" s="370"/>
      <c r="AA16" s="370"/>
      <c r="AB16" s="370"/>
      <c r="AC16" s="370"/>
      <c r="AD16" s="370"/>
      <c r="AE16" s="370"/>
      <c r="AF16" s="370"/>
      <c r="AG16" s="370"/>
      <c r="AH16" s="370"/>
      <c r="AI16" s="370"/>
      <c r="AJ16" s="370"/>
    </row>
    <row r="17" spans="1:36" x14ac:dyDescent="0.2">
      <c r="A17" s="131"/>
      <c r="B17" s="131"/>
      <c r="C17" s="371"/>
      <c r="D17" s="323" t="s">
        <v>121</v>
      </c>
      <c r="E17" s="424"/>
      <c r="F17" s="347"/>
      <c r="G17" s="347"/>
      <c r="H17" s="346"/>
      <c r="I17" s="365"/>
      <c r="J17" s="586"/>
      <c r="K17" s="591"/>
      <c r="L17" s="370"/>
      <c r="M17" s="370"/>
      <c r="N17" s="370"/>
      <c r="O17" s="370"/>
      <c r="P17" s="370"/>
      <c r="Q17" s="370"/>
      <c r="R17" s="370"/>
      <c r="S17" s="370"/>
      <c r="T17" s="370"/>
      <c r="U17" s="370"/>
      <c r="V17" s="370"/>
      <c r="W17" s="370"/>
      <c r="X17" s="370"/>
      <c r="Y17" s="370"/>
      <c r="Z17" s="370"/>
      <c r="AA17" s="370"/>
      <c r="AB17" s="370"/>
      <c r="AC17" s="370"/>
      <c r="AD17" s="370"/>
      <c r="AE17" s="370"/>
      <c r="AF17" s="370"/>
      <c r="AG17" s="370"/>
      <c r="AH17" s="370"/>
      <c r="AI17" s="370"/>
      <c r="AJ17" s="370"/>
    </row>
    <row r="18" spans="1:36" ht="25.5" x14ac:dyDescent="0.2">
      <c r="A18" s="131"/>
      <c r="B18" s="131"/>
      <c r="C18" s="600" t="s">
        <v>518</v>
      </c>
      <c r="D18" s="426" t="s">
        <v>110</v>
      </c>
      <c r="E18" s="426" t="s">
        <v>111</v>
      </c>
      <c r="F18" s="426" t="s">
        <v>112</v>
      </c>
      <c r="G18" s="426" t="s">
        <v>113</v>
      </c>
      <c r="H18" s="426" t="s">
        <v>128</v>
      </c>
      <c r="I18" s="426" t="s">
        <v>115</v>
      </c>
      <c r="J18" s="587"/>
      <c r="K18" s="591"/>
      <c r="L18" s="370"/>
      <c r="M18" s="370"/>
      <c r="N18" s="370"/>
      <c r="O18" s="370"/>
      <c r="P18" s="370"/>
      <c r="Q18" s="370"/>
      <c r="R18" s="370"/>
      <c r="S18" s="370"/>
      <c r="T18" s="370"/>
      <c r="U18" s="370"/>
      <c r="V18" s="370"/>
      <c r="W18" s="370"/>
      <c r="X18" s="370"/>
      <c r="Y18" s="370"/>
      <c r="Z18" s="370"/>
      <c r="AA18" s="370"/>
      <c r="AB18" s="370"/>
      <c r="AC18" s="370"/>
      <c r="AD18" s="370"/>
      <c r="AE18" s="370"/>
      <c r="AF18" s="370"/>
      <c r="AG18" s="370"/>
      <c r="AH18" s="370"/>
      <c r="AI18" s="370"/>
      <c r="AJ18" s="370"/>
    </row>
    <row r="19" spans="1:36" x14ac:dyDescent="0.2">
      <c r="A19" s="132"/>
      <c r="B19" s="133"/>
      <c r="C19" s="367" t="s">
        <v>122</v>
      </c>
      <c r="D19" s="368" t="s">
        <v>123</v>
      </c>
      <c r="E19" s="231" t="s">
        <v>120</v>
      </c>
      <c r="F19" s="369" t="s">
        <v>124</v>
      </c>
      <c r="G19" s="231" t="s">
        <v>120</v>
      </c>
      <c r="H19" s="330">
        <f>SUM(H21:H24)</f>
        <v>0</v>
      </c>
      <c r="I19" s="368" t="s">
        <v>120</v>
      </c>
      <c r="J19" s="584" t="s">
        <v>120</v>
      </c>
      <c r="K19" s="595"/>
      <c r="L19" s="370"/>
      <c r="M19" s="370"/>
      <c r="N19" s="370"/>
      <c r="O19" s="370"/>
      <c r="P19" s="370"/>
      <c r="Q19" s="370"/>
      <c r="R19" s="370"/>
      <c r="S19" s="370"/>
      <c r="T19" s="370"/>
      <c r="U19" s="370"/>
      <c r="V19" s="370"/>
      <c r="W19" s="370"/>
      <c r="X19" s="370"/>
      <c r="Y19" s="370"/>
      <c r="Z19" s="370"/>
      <c r="AA19" s="370"/>
      <c r="AB19" s="370"/>
      <c r="AC19" s="370"/>
      <c r="AD19" s="370"/>
      <c r="AE19" s="370"/>
      <c r="AF19" s="370"/>
      <c r="AG19" s="370"/>
      <c r="AH19" s="370"/>
      <c r="AI19" s="370"/>
      <c r="AJ19" s="370"/>
    </row>
    <row r="20" spans="1:36" x14ac:dyDescent="0.2">
      <c r="A20" s="132"/>
      <c r="B20" s="133"/>
      <c r="C20" s="371" t="s">
        <v>120</v>
      </c>
      <c r="D20" s="323" t="s">
        <v>120</v>
      </c>
      <c r="E20" s="369" t="s">
        <v>125</v>
      </c>
      <c r="F20" s="369" t="s">
        <v>126</v>
      </c>
      <c r="G20" s="231" t="s">
        <v>120</v>
      </c>
      <c r="H20" s="330">
        <f>SUM(H21:H23)</f>
        <v>0</v>
      </c>
      <c r="I20" s="368" t="s">
        <v>120</v>
      </c>
      <c r="J20" s="584" t="s">
        <v>120</v>
      </c>
      <c r="K20" s="595"/>
      <c r="L20" s="370"/>
      <c r="M20" s="370"/>
      <c r="N20" s="370"/>
      <c r="O20" s="370"/>
      <c r="P20" s="370"/>
      <c r="Q20" s="370"/>
      <c r="R20" s="370"/>
      <c r="S20" s="370"/>
      <c r="T20" s="370"/>
      <c r="U20" s="370"/>
      <c r="V20" s="370"/>
      <c r="W20" s="370"/>
      <c r="X20" s="370"/>
      <c r="Y20" s="370"/>
      <c r="Z20" s="370"/>
      <c r="AA20" s="370"/>
      <c r="AB20" s="370"/>
      <c r="AC20" s="370"/>
      <c r="AD20" s="370"/>
      <c r="AE20" s="370"/>
      <c r="AF20" s="370"/>
      <c r="AG20" s="370"/>
      <c r="AH20" s="370"/>
      <c r="AI20" s="370"/>
      <c r="AJ20" s="370"/>
    </row>
    <row r="21" spans="1:36" x14ac:dyDescent="0.2">
      <c r="A21" s="131"/>
      <c r="B21" s="131"/>
      <c r="C21" s="371" t="s">
        <v>120</v>
      </c>
      <c r="D21" s="323" t="s">
        <v>121</v>
      </c>
      <c r="E21" s="372"/>
      <c r="F21" s="373" t="s">
        <v>556</v>
      </c>
      <c r="G21" s="374" t="s">
        <v>534</v>
      </c>
      <c r="H21" s="375"/>
      <c r="I21" s="376">
        <v>94.6</v>
      </c>
      <c r="J21" s="586" t="s">
        <v>531</v>
      </c>
      <c r="K21" s="592" t="s">
        <v>557</v>
      </c>
      <c r="L21" s="370"/>
      <c r="M21" s="370"/>
      <c r="N21" s="370"/>
      <c r="O21" s="370"/>
      <c r="P21" s="370"/>
      <c r="Q21" s="370"/>
      <c r="R21" s="370"/>
      <c r="S21" s="370"/>
      <c r="T21" s="370"/>
      <c r="U21" s="370"/>
      <c r="V21" s="370"/>
      <c r="W21" s="370"/>
      <c r="X21" s="370"/>
      <c r="Y21" s="370"/>
      <c r="Z21" s="370"/>
      <c r="AA21" s="370"/>
      <c r="AB21" s="370"/>
      <c r="AC21" s="370"/>
      <c r="AD21" s="370"/>
      <c r="AE21" s="370"/>
      <c r="AF21" s="370"/>
      <c r="AG21" s="370"/>
      <c r="AH21" s="370"/>
      <c r="AI21" s="370"/>
      <c r="AJ21" s="370"/>
    </row>
    <row r="22" spans="1:36" x14ac:dyDescent="0.2">
      <c r="A22" s="131"/>
      <c r="B22" s="131"/>
      <c r="C22" s="371" t="s">
        <v>120</v>
      </c>
      <c r="D22" s="323" t="s">
        <v>121</v>
      </c>
      <c r="E22" s="372"/>
      <c r="F22" s="378" t="s">
        <v>558</v>
      </c>
      <c r="G22" s="379" t="s">
        <v>534</v>
      </c>
      <c r="H22" s="380"/>
      <c r="I22" s="381">
        <v>41</v>
      </c>
      <c r="J22" s="585" t="s">
        <v>559</v>
      </c>
      <c r="K22" s="592" t="s">
        <v>560</v>
      </c>
      <c r="L22" s="370"/>
      <c r="M22" s="370"/>
      <c r="N22" s="370"/>
      <c r="O22" s="370"/>
      <c r="P22" s="370"/>
      <c r="Q22" s="370"/>
      <c r="R22" s="370"/>
      <c r="S22" s="370"/>
      <c r="T22" s="370"/>
      <c r="U22" s="370"/>
      <c r="V22" s="370"/>
      <c r="W22" s="370"/>
      <c r="X22" s="370"/>
      <c r="Y22" s="370"/>
      <c r="Z22" s="370"/>
      <c r="AA22" s="370"/>
      <c r="AB22" s="370"/>
      <c r="AC22" s="370"/>
      <c r="AD22" s="370"/>
      <c r="AE22" s="370"/>
      <c r="AF22" s="370"/>
      <c r="AG22" s="370"/>
      <c r="AH22" s="370"/>
      <c r="AI22" s="370"/>
      <c r="AJ22" s="370"/>
    </row>
    <row r="23" spans="1:36" x14ac:dyDescent="0.2">
      <c r="A23" s="131"/>
      <c r="B23" s="131"/>
      <c r="C23" s="371" t="s">
        <v>120</v>
      </c>
      <c r="D23" s="323" t="s">
        <v>121</v>
      </c>
      <c r="E23" s="372"/>
      <c r="F23" s="378"/>
      <c r="G23" s="379"/>
      <c r="H23" s="380"/>
      <c r="I23" s="381"/>
      <c r="J23" s="585"/>
      <c r="K23" s="593"/>
    </row>
    <row r="24" spans="1:36" ht="25.5" x14ac:dyDescent="0.2">
      <c r="A24" s="135"/>
      <c r="B24" s="135"/>
      <c r="C24" s="425" t="s">
        <v>127</v>
      </c>
      <c r="D24" s="426" t="s">
        <v>110</v>
      </c>
      <c r="E24" s="427" t="s">
        <v>111</v>
      </c>
      <c r="F24" s="427" t="s">
        <v>112</v>
      </c>
      <c r="G24" s="427" t="s">
        <v>113</v>
      </c>
      <c r="H24" s="427" t="s">
        <v>128</v>
      </c>
      <c r="I24" s="427" t="s">
        <v>115</v>
      </c>
      <c r="J24" s="588" t="s">
        <v>129</v>
      </c>
      <c r="K24" s="593"/>
    </row>
    <row r="25" spans="1:36" x14ac:dyDescent="0.2">
      <c r="A25" s="136"/>
      <c r="B25" s="133"/>
      <c r="C25" s="367" t="s">
        <v>130</v>
      </c>
      <c r="D25" s="368" t="s">
        <v>131</v>
      </c>
      <c r="E25" s="368" t="s">
        <v>120</v>
      </c>
      <c r="F25" s="368" t="s">
        <v>120</v>
      </c>
      <c r="G25" s="368" t="s">
        <v>120</v>
      </c>
      <c r="H25" s="423">
        <f>SUM(H26:H27)</f>
        <v>0</v>
      </c>
      <c r="I25" s="423">
        <f>SUM(I26:I27)</f>
        <v>3.02</v>
      </c>
      <c r="J25" s="584" t="s">
        <v>120</v>
      </c>
      <c r="K25" s="594"/>
    </row>
    <row r="26" spans="1:36" x14ac:dyDescent="0.2">
      <c r="A26" s="131"/>
      <c r="B26" s="131"/>
      <c r="C26" s="371"/>
      <c r="D26" s="323" t="s">
        <v>121</v>
      </c>
      <c r="E26" s="428"/>
      <c r="F26" s="377" t="s">
        <v>561</v>
      </c>
      <c r="G26" s="377" t="s">
        <v>534</v>
      </c>
      <c r="H26" s="346">
        <v>0</v>
      </c>
      <c r="I26" s="346">
        <v>3.02</v>
      </c>
      <c r="J26" s="586" t="s">
        <v>562</v>
      </c>
      <c r="K26" s="593" t="s">
        <v>563</v>
      </c>
    </row>
    <row r="27" spans="1:36" x14ac:dyDescent="0.2">
      <c r="A27" s="131"/>
      <c r="B27" s="131"/>
      <c r="C27" s="371" t="s">
        <v>120</v>
      </c>
      <c r="D27" s="323" t="s">
        <v>121</v>
      </c>
      <c r="E27" s="424"/>
      <c r="F27" s="347"/>
      <c r="G27" s="347"/>
      <c r="H27" s="346"/>
      <c r="I27" s="346"/>
      <c r="J27" s="585"/>
      <c r="K27" s="593"/>
    </row>
    <row r="28" spans="1:36" ht="25.5" x14ac:dyDescent="0.2">
      <c r="A28" s="136"/>
      <c r="B28" s="133"/>
      <c r="C28" s="429" t="s">
        <v>132</v>
      </c>
      <c r="D28" s="426" t="s">
        <v>110</v>
      </c>
      <c r="E28" s="427" t="s">
        <v>111</v>
      </c>
      <c r="F28" s="427" t="s">
        <v>112</v>
      </c>
      <c r="G28" s="427" t="s">
        <v>113</v>
      </c>
      <c r="H28" s="427" t="s">
        <v>128</v>
      </c>
      <c r="I28" s="427" t="s">
        <v>115</v>
      </c>
      <c r="J28" s="588" t="s">
        <v>133</v>
      </c>
      <c r="K28" s="593"/>
    </row>
    <row r="29" spans="1:36" x14ac:dyDescent="0.2">
      <c r="A29" s="136"/>
      <c r="B29" s="133"/>
      <c r="C29" s="367" t="s">
        <v>134</v>
      </c>
      <c r="D29" s="368" t="s">
        <v>135</v>
      </c>
      <c r="E29" s="368" t="s">
        <v>120</v>
      </c>
      <c r="F29" s="368" t="s">
        <v>120</v>
      </c>
      <c r="G29" s="368" t="s">
        <v>120</v>
      </c>
      <c r="H29" s="423">
        <f>SUM(H30:H31)</f>
        <v>0</v>
      </c>
      <c r="I29" s="423">
        <f>SUM(I30:I31)</f>
        <v>0</v>
      </c>
      <c r="J29" s="584" t="s">
        <v>120</v>
      </c>
      <c r="K29" s="594"/>
    </row>
    <row r="30" spans="1:36" x14ac:dyDescent="0.2">
      <c r="A30" s="136"/>
      <c r="B30" s="133"/>
      <c r="C30" s="371"/>
      <c r="D30" s="323" t="s">
        <v>121</v>
      </c>
      <c r="E30" s="428"/>
      <c r="F30" s="377"/>
      <c r="G30" s="377"/>
      <c r="H30" s="346"/>
      <c r="I30" s="346"/>
      <c r="J30" s="586"/>
      <c r="K30" s="593"/>
    </row>
    <row r="31" spans="1:36" x14ac:dyDescent="0.2">
      <c r="A31" s="136"/>
      <c r="B31" s="133"/>
      <c r="C31" s="371" t="s">
        <v>120</v>
      </c>
      <c r="D31" s="323" t="s">
        <v>121</v>
      </c>
      <c r="E31" s="424"/>
      <c r="F31" s="347"/>
      <c r="G31" s="347"/>
      <c r="H31" s="346"/>
      <c r="I31" s="346"/>
      <c r="J31" s="585"/>
      <c r="K31" s="593"/>
    </row>
    <row r="32" spans="1:36" x14ac:dyDescent="0.2">
      <c r="A32" s="137"/>
      <c r="B32" s="138"/>
      <c r="C32" s="134" t="s">
        <v>120</v>
      </c>
      <c r="D32" s="134" t="s">
        <v>120</v>
      </c>
      <c r="E32" s="134" t="s">
        <v>120</v>
      </c>
      <c r="F32" s="134" t="s">
        <v>120</v>
      </c>
      <c r="G32" s="134" t="s">
        <v>120</v>
      </c>
      <c r="H32" s="134" t="s">
        <v>120</v>
      </c>
      <c r="I32" s="134" t="s">
        <v>120</v>
      </c>
      <c r="J32" s="139" t="s">
        <v>120</v>
      </c>
      <c r="K32" s="134"/>
    </row>
    <row r="33" spans="1:11" x14ac:dyDescent="0.2">
      <c r="A33" s="135"/>
      <c r="B33" s="135"/>
      <c r="C33" s="140" t="s">
        <v>3</v>
      </c>
      <c r="D33" s="141"/>
      <c r="E33" s="142" t="str">
        <f>'TITLE PAGE'!D9</f>
        <v>Portsmouth Water</v>
      </c>
      <c r="F33" s="134"/>
      <c r="G33" s="134"/>
      <c r="H33" s="134"/>
      <c r="I33" s="134"/>
      <c r="J33" s="143"/>
      <c r="K33" s="134"/>
    </row>
    <row r="34" spans="1:11" x14ac:dyDescent="0.2">
      <c r="A34" s="135"/>
      <c r="B34" s="135"/>
      <c r="C34" s="144" t="s">
        <v>4</v>
      </c>
      <c r="D34" s="145"/>
      <c r="E34" s="146" t="str">
        <f>'TITLE PAGE'!D10</f>
        <v>Company</v>
      </c>
      <c r="F34" s="134"/>
      <c r="G34" s="134"/>
      <c r="H34" s="134"/>
      <c r="I34" s="134"/>
      <c r="J34" s="139"/>
      <c r="K34" s="147"/>
    </row>
    <row r="35" spans="1:11" x14ac:dyDescent="0.2">
      <c r="A35" s="135"/>
      <c r="B35" s="135"/>
      <c r="C35" s="144" t="s">
        <v>5</v>
      </c>
      <c r="D35" s="148"/>
      <c r="E35" s="149" t="str">
        <f>'TITLE PAGE'!D11</f>
        <v>PRT 1</v>
      </c>
      <c r="F35" s="150"/>
      <c r="G35" s="150"/>
      <c r="H35" s="150"/>
      <c r="I35" s="150"/>
      <c r="J35" s="151"/>
      <c r="K35" s="147"/>
    </row>
    <row r="36" spans="1:11" x14ac:dyDescent="0.2">
      <c r="A36" s="135"/>
      <c r="B36" s="135"/>
      <c r="C36" s="144" t="s">
        <v>6</v>
      </c>
      <c r="D36" s="145"/>
      <c r="E36" s="146" t="str">
        <f>'TITLE PAGE'!D12</f>
        <v>Dry Year Critical Period - benchmarking data</v>
      </c>
      <c r="F36" s="134"/>
      <c r="G36" s="134"/>
      <c r="H36" s="134"/>
      <c r="I36" s="134"/>
      <c r="J36" s="151"/>
      <c r="K36" s="147"/>
    </row>
    <row r="37" spans="1:11" x14ac:dyDescent="0.2">
      <c r="A37" s="135"/>
      <c r="B37" s="135"/>
      <c r="C37" s="152" t="s">
        <v>7</v>
      </c>
      <c r="D37" s="153"/>
      <c r="E37" s="154" t="str">
        <f>'TITLE PAGE'!D13</f>
        <v>1 in 200</v>
      </c>
      <c r="F37" s="134"/>
      <c r="G37" s="134"/>
      <c r="H37" s="134"/>
      <c r="I37" s="134"/>
      <c r="J37" s="155"/>
      <c r="K37" s="147"/>
    </row>
    <row r="38" spans="1:11" x14ac:dyDescent="0.2">
      <c r="A38" s="156"/>
      <c r="B38" s="156"/>
      <c r="C38" s="157"/>
      <c r="D38" s="157"/>
      <c r="E38" s="157"/>
      <c r="F38" s="158"/>
      <c r="G38" s="157"/>
      <c r="H38" s="157"/>
      <c r="I38" s="157"/>
      <c r="J38" s="131"/>
      <c r="K38" s="147"/>
    </row>
    <row r="39" spans="1:11" x14ac:dyDescent="0.2">
      <c r="A39" s="156"/>
      <c r="B39" s="156"/>
      <c r="C39" s="157"/>
      <c r="D39" s="157"/>
      <c r="E39" s="157"/>
      <c r="F39" s="158"/>
      <c r="G39" s="157"/>
      <c r="H39" s="157"/>
      <c r="I39" s="157"/>
      <c r="J39" s="131"/>
      <c r="K39" s="147"/>
    </row>
    <row r="40" spans="1:11" ht="18" x14ac:dyDescent="0.25">
      <c r="A40" s="156"/>
      <c r="B40" s="156"/>
      <c r="C40" s="159" t="s">
        <v>136</v>
      </c>
      <c r="D40" s="157"/>
      <c r="E40" s="157"/>
      <c r="F40" s="158"/>
      <c r="G40" s="157"/>
      <c r="H40" s="157"/>
      <c r="I40" s="157"/>
      <c r="J40" s="131"/>
      <c r="K40" s="160"/>
    </row>
  </sheetData>
  <dataValidations count="2">
    <dataValidation type="list" allowBlank="1" showInputMessage="1" showErrorMessage="1" sqref="J30:J31" xr:uid="{00000000-0002-0000-0400-000000000000}">
      <formula1>"Approved, Granted yet to be implemented, Other"</formula1>
    </dataValidation>
    <dataValidation type="list" allowBlank="1" showInputMessage="1" showErrorMessage="1" sqref="G5:G17" xr:uid="{00000000-0002-0000-0400-000001000000}">
      <formula1>Source_Types</formula1>
    </dataValidation>
  </dataValidations>
  <pageMargins left="0.7" right="0.7" top="0.75" bottom="0.75" header="0.3" footer="0.3"/>
  <pageSetup paperSize="9" orientation="portrait" verticalDpi="9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K38"/>
  <sheetViews>
    <sheetView zoomScale="85" zoomScaleNormal="85" workbookViewId="0">
      <selection activeCell="F22" sqref="F22"/>
    </sheetView>
  </sheetViews>
  <sheetFormatPr defaultColWidth="8.88671875" defaultRowHeight="27" customHeight="1" x14ac:dyDescent="0.2"/>
  <cols>
    <col min="1" max="1" width="1.33203125" customWidth="1"/>
    <col min="2" max="2" width="7.88671875" customWidth="1"/>
    <col min="3" max="3" width="8.33203125" customWidth="1"/>
    <col min="4" max="4" width="21.77734375" customWidth="1"/>
    <col min="5" max="5" width="21.33203125" customWidth="1"/>
    <col min="6" max="6" width="9.33203125" customWidth="1"/>
    <col min="7" max="7" width="8" bestFit="1" customWidth="1"/>
    <col min="8" max="8" width="15.88671875" customWidth="1"/>
    <col min="9" max="36" width="11.44140625" customWidth="1"/>
    <col min="257" max="257" width="1.33203125" customWidth="1"/>
    <col min="258" max="258" width="7.88671875" customWidth="1"/>
    <col min="259" max="259" width="8.33203125" customWidth="1"/>
    <col min="260" max="260" width="23.33203125" customWidth="1"/>
    <col min="261" max="261" width="21.33203125" customWidth="1"/>
    <col min="262" max="262" width="9.33203125" customWidth="1"/>
    <col min="263" max="263" width="8" bestFit="1" customWidth="1"/>
    <col min="264" max="264" width="15.88671875" customWidth="1"/>
    <col min="265" max="292" width="11.44140625" customWidth="1"/>
    <col min="513" max="513" width="1.33203125" customWidth="1"/>
    <col min="514" max="514" width="7.88671875" customWidth="1"/>
    <col min="515" max="515" width="8.33203125" customWidth="1"/>
    <col min="516" max="516" width="23.33203125" customWidth="1"/>
    <col min="517" max="517" width="21.33203125" customWidth="1"/>
    <col min="518" max="518" width="9.33203125" customWidth="1"/>
    <col min="519" max="519" width="8" bestFit="1" customWidth="1"/>
    <col min="520" max="520" width="15.88671875" customWidth="1"/>
    <col min="521" max="548" width="11.44140625" customWidth="1"/>
    <col min="769" max="769" width="1.33203125" customWidth="1"/>
    <col min="770" max="770" width="7.88671875" customWidth="1"/>
    <col min="771" max="771" width="8.33203125" customWidth="1"/>
    <col min="772" max="772" width="23.33203125" customWidth="1"/>
    <col min="773" max="773" width="21.33203125" customWidth="1"/>
    <col min="774" max="774" width="9.33203125" customWidth="1"/>
    <col min="775" max="775" width="8" bestFit="1" customWidth="1"/>
    <col min="776" max="776" width="15.88671875" customWidth="1"/>
    <col min="777" max="804" width="11.44140625" customWidth="1"/>
    <col min="1025" max="1025" width="1.33203125" customWidth="1"/>
    <col min="1026" max="1026" width="7.88671875" customWidth="1"/>
    <col min="1027" max="1027" width="8.33203125" customWidth="1"/>
    <col min="1028" max="1028" width="23.33203125" customWidth="1"/>
    <col min="1029" max="1029" width="21.33203125" customWidth="1"/>
    <col min="1030" max="1030" width="9.33203125" customWidth="1"/>
    <col min="1031" max="1031" width="8" bestFit="1" customWidth="1"/>
    <col min="1032" max="1032" width="15.88671875" customWidth="1"/>
    <col min="1033" max="1060" width="11.44140625" customWidth="1"/>
    <col min="1281" max="1281" width="1.33203125" customWidth="1"/>
    <col min="1282" max="1282" width="7.88671875" customWidth="1"/>
    <col min="1283" max="1283" width="8.33203125" customWidth="1"/>
    <col min="1284" max="1284" width="23.33203125" customWidth="1"/>
    <col min="1285" max="1285" width="21.33203125" customWidth="1"/>
    <col min="1286" max="1286" width="9.33203125" customWidth="1"/>
    <col min="1287" max="1287" width="8" bestFit="1" customWidth="1"/>
    <col min="1288" max="1288" width="15.88671875" customWidth="1"/>
    <col min="1289" max="1316" width="11.44140625" customWidth="1"/>
    <col min="1537" max="1537" width="1.33203125" customWidth="1"/>
    <col min="1538" max="1538" width="7.88671875" customWidth="1"/>
    <col min="1539" max="1539" width="8.33203125" customWidth="1"/>
    <col min="1540" max="1540" width="23.33203125" customWidth="1"/>
    <col min="1541" max="1541" width="21.33203125" customWidth="1"/>
    <col min="1542" max="1542" width="9.33203125" customWidth="1"/>
    <col min="1543" max="1543" width="8" bestFit="1" customWidth="1"/>
    <col min="1544" max="1544" width="15.88671875" customWidth="1"/>
    <col min="1545" max="1572" width="11.44140625" customWidth="1"/>
    <col min="1793" max="1793" width="1.33203125" customWidth="1"/>
    <col min="1794" max="1794" width="7.88671875" customWidth="1"/>
    <col min="1795" max="1795" width="8.33203125" customWidth="1"/>
    <col min="1796" max="1796" width="23.33203125" customWidth="1"/>
    <col min="1797" max="1797" width="21.33203125" customWidth="1"/>
    <col min="1798" max="1798" width="9.33203125" customWidth="1"/>
    <col min="1799" max="1799" width="8" bestFit="1" customWidth="1"/>
    <col min="1800" max="1800" width="15.88671875" customWidth="1"/>
    <col min="1801" max="1828" width="11.44140625" customWidth="1"/>
    <col min="2049" max="2049" width="1.33203125" customWidth="1"/>
    <col min="2050" max="2050" width="7.88671875" customWidth="1"/>
    <col min="2051" max="2051" width="8.33203125" customWidth="1"/>
    <col min="2052" max="2052" width="23.33203125" customWidth="1"/>
    <col min="2053" max="2053" width="21.33203125" customWidth="1"/>
    <col min="2054" max="2054" width="9.33203125" customWidth="1"/>
    <col min="2055" max="2055" width="8" bestFit="1" customWidth="1"/>
    <col min="2056" max="2056" width="15.88671875" customWidth="1"/>
    <col min="2057" max="2084" width="11.44140625" customWidth="1"/>
    <col min="2305" max="2305" width="1.33203125" customWidth="1"/>
    <col min="2306" max="2306" width="7.88671875" customWidth="1"/>
    <col min="2307" max="2307" width="8.33203125" customWidth="1"/>
    <col min="2308" max="2308" width="23.33203125" customWidth="1"/>
    <col min="2309" max="2309" width="21.33203125" customWidth="1"/>
    <col min="2310" max="2310" width="9.33203125" customWidth="1"/>
    <col min="2311" max="2311" width="8" bestFit="1" customWidth="1"/>
    <col min="2312" max="2312" width="15.88671875" customWidth="1"/>
    <col min="2313" max="2340" width="11.44140625" customWidth="1"/>
    <col min="2561" max="2561" width="1.33203125" customWidth="1"/>
    <col min="2562" max="2562" width="7.88671875" customWidth="1"/>
    <col min="2563" max="2563" width="8.33203125" customWidth="1"/>
    <col min="2564" max="2564" width="23.33203125" customWidth="1"/>
    <col min="2565" max="2565" width="21.33203125" customWidth="1"/>
    <col min="2566" max="2566" width="9.33203125" customWidth="1"/>
    <col min="2567" max="2567" width="8" bestFit="1" customWidth="1"/>
    <col min="2568" max="2568" width="15.88671875" customWidth="1"/>
    <col min="2569" max="2596" width="11.44140625" customWidth="1"/>
    <col min="2817" max="2817" width="1.33203125" customWidth="1"/>
    <col min="2818" max="2818" width="7.88671875" customWidth="1"/>
    <col min="2819" max="2819" width="8.33203125" customWidth="1"/>
    <col min="2820" max="2820" width="23.33203125" customWidth="1"/>
    <col min="2821" max="2821" width="21.33203125" customWidth="1"/>
    <col min="2822" max="2822" width="9.33203125" customWidth="1"/>
    <col min="2823" max="2823" width="8" bestFit="1" customWidth="1"/>
    <col min="2824" max="2824" width="15.88671875" customWidth="1"/>
    <col min="2825" max="2852" width="11.44140625" customWidth="1"/>
    <col min="3073" max="3073" width="1.33203125" customWidth="1"/>
    <col min="3074" max="3074" width="7.88671875" customWidth="1"/>
    <col min="3075" max="3075" width="8.33203125" customWidth="1"/>
    <col min="3076" max="3076" width="23.33203125" customWidth="1"/>
    <col min="3077" max="3077" width="21.33203125" customWidth="1"/>
    <col min="3078" max="3078" width="9.33203125" customWidth="1"/>
    <col min="3079" max="3079" width="8" bestFit="1" customWidth="1"/>
    <col min="3080" max="3080" width="15.88671875" customWidth="1"/>
    <col min="3081" max="3108" width="11.44140625" customWidth="1"/>
    <col min="3329" max="3329" width="1.33203125" customWidth="1"/>
    <col min="3330" max="3330" width="7.88671875" customWidth="1"/>
    <col min="3331" max="3331" width="8.33203125" customWidth="1"/>
    <col min="3332" max="3332" width="23.33203125" customWidth="1"/>
    <col min="3333" max="3333" width="21.33203125" customWidth="1"/>
    <col min="3334" max="3334" width="9.33203125" customWidth="1"/>
    <col min="3335" max="3335" width="8" bestFit="1" customWidth="1"/>
    <col min="3336" max="3336" width="15.88671875" customWidth="1"/>
    <col min="3337" max="3364" width="11.44140625" customWidth="1"/>
    <col min="3585" max="3585" width="1.33203125" customWidth="1"/>
    <col min="3586" max="3586" width="7.88671875" customWidth="1"/>
    <col min="3587" max="3587" width="8.33203125" customWidth="1"/>
    <col min="3588" max="3588" width="23.33203125" customWidth="1"/>
    <col min="3589" max="3589" width="21.33203125" customWidth="1"/>
    <col min="3590" max="3590" width="9.33203125" customWidth="1"/>
    <col min="3591" max="3591" width="8" bestFit="1" customWidth="1"/>
    <col min="3592" max="3592" width="15.88671875" customWidth="1"/>
    <col min="3593" max="3620" width="11.44140625" customWidth="1"/>
    <col min="3841" max="3841" width="1.33203125" customWidth="1"/>
    <col min="3842" max="3842" width="7.88671875" customWidth="1"/>
    <col min="3843" max="3843" width="8.33203125" customWidth="1"/>
    <col min="3844" max="3844" width="23.33203125" customWidth="1"/>
    <col min="3845" max="3845" width="21.33203125" customWidth="1"/>
    <col min="3846" max="3846" width="9.33203125" customWidth="1"/>
    <col min="3847" max="3847" width="8" bestFit="1" customWidth="1"/>
    <col min="3848" max="3848" width="15.88671875" customWidth="1"/>
    <col min="3849" max="3876" width="11.44140625" customWidth="1"/>
    <col min="4097" max="4097" width="1.33203125" customWidth="1"/>
    <col min="4098" max="4098" width="7.88671875" customWidth="1"/>
    <col min="4099" max="4099" width="8.33203125" customWidth="1"/>
    <col min="4100" max="4100" width="23.33203125" customWidth="1"/>
    <col min="4101" max="4101" width="21.33203125" customWidth="1"/>
    <col min="4102" max="4102" width="9.33203125" customWidth="1"/>
    <col min="4103" max="4103" width="8" bestFit="1" customWidth="1"/>
    <col min="4104" max="4104" width="15.88671875" customWidth="1"/>
    <col min="4105" max="4132" width="11.44140625" customWidth="1"/>
    <col min="4353" max="4353" width="1.33203125" customWidth="1"/>
    <col min="4354" max="4354" width="7.88671875" customWidth="1"/>
    <col min="4355" max="4355" width="8.33203125" customWidth="1"/>
    <col min="4356" max="4356" width="23.33203125" customWidth="1"/>
    <col min="4357" max="4357" width="21.33203125" customWidth="1"/>
    <col min="4358" max="4358" width="9.33203125" customWidth="1"/>
    <col min="4359" max="4359" width="8" bestFit="1" customWidth="1"/>
    <col min="4360" max="4360" width="15.88671875" customWidth="1"/>
    <col min="4361" max="4388" width="11.44140625" customWidth="1"/>
    <col min="4609" max="4609" width="1.33203125" customWidth="1"/>
    <col min="4610" max="4610" width="7.88671875" customWidth="1"/>
    <col min="4611" max="4611" width="8.33203125" customWidth="1"/>
    <col min="4612" max="4612" width="23.33203125" customWidth="1"/>
    <col min="4613" max="4613" width="21.33203125" customWidth="1"/>
    <col min="4614" max="4614" width="9.33203125" customWidth="1"/>
    <col min="4615" max="4615" width="8" bestFit="1" customWidth="1"/>
    <col min="4616" max="4616" width="15.88671875" customWidth="1"/>
    <col min="4617" max="4644" width="11.44140625" customWidth="1"/>
    <col min="4865" max="4865" width="1.33203125" customWidth="1"/>
    <col min="4866" max="4866" width="7.88671875" customWidth="1"/>
    <col min="4867" max="4867" width="8.33203125" customWidth="1"/>
    <col min="4868" max="4868" width="23.33203125" customWidth="1"/>
    <col min="4869" max="4869" width="21.33203125" customWidth="1"/>
    <col min="4870" max="4870" width="9.33203125" customWidth="1"/>
    <col min="4871" max="4871" width="8" bestFit="1" customWidth="1"/>
    <col min="4872" max="4872" width="15.88671875" customWidth="1"/>
    <col min="4873" max="4900" width="11.44140625" customWidth="1"/>
    <col min="5121" max="5121" width="1.33203125" customWidth="1"/>
    <col min="5122" max="5122" width="7.88671875" customWidth="1"/>
    <col min="5123" max="5123" width="8.33203125" customWidth="1"/>
    <col min="5124" max="5124" width="23.33203125" customWidth="1"/>
    <col min="5125" max="5125" width="21.33203125" customWidth="1"/>
    <col min="5126" max="5126" width="9.33203125" customWidth="1"/>
    <col min="5127" max="5127" width="8" bestFit="1" customWidth="1"/>
    <col min="5128" max="5128" width="15.88671875" customWidth="1"/>
    <col min="5129" max="5156" width="11.44140625" customWidth="1"/>
    <col min="5377" max="5377" width="1.33203125" customWidth="1"/>
    <col min="5378" max="5378" width="7.88671875" customWidth="1"/>
    <col min="5379" max="5379" width="8.33203125" customWidth="1"/>
    <col min="5380" max="5380" width="23.33203125" customWidth="1"/>
    <col min="5381" max="5381" width="21.33203125" customWidth="1"/>
    <col min="5382" max="5382" width="9.33203125" customWidth="1"/>
    <col min="5383" max="5383" width="8" bestFit="1" customWidth="1"/>
    <col min="5384" max="5384" width="15.88671875" customWidth="1"/>
    <col min="5385" max="5412" width="11.44140625" customWidth="1"/>
    <col min="5633" max="5633" width="1.33203125" customWidth="1"/>
    <col min="5634" max="5634" width="7.88671875" customWidth="1"/>
    <col min="5635" max="5635" width="8.33203125" customWidth="1"/>
    <col min="5636" max="5636" width="23.33203125" customWidth="1"/>
    <col min="5637" max="5637" width="21.33203125" customWidth="1"/>
    <col min="5638" max="5638" width="9.33203125" customWidth="1"/>
    <col min="5639" max="5639" width="8" bestFit="1" customWidth="1"/>
    <col min="5640" max="5640" width="15.88671875" customWidth="1"/>
    <col min="5641" max="5668" width="11.44140625" customWidth="1"/>
    <col min="5889" max="5889" width="1.33203125" customWidth="1"/>
    <col min="5890" max="5890" width="7.88671875" customWidth="1"/>
    <col min="5891" max="5891" width="8.33203125" customWidth="1"/>
    <col min="5892" max="5892" width="23.33203125" customWidth="1"/>
    <col min="5893" max="5893" width="21.33203125" customWidth="1"/>
    <col min="5894" max="5894" width="9.33203125" customWidth="1"/>
    <col min="5895" max="5895" width="8" bestFit="1" customWidth="1"/>
    <col min="5896" max="5896" width="15.88671875" customWidth="1"/>
    <col min="5897" max="5924" width="11.44140625" customWidth="1"/>
    <col min="6145" max="6145" width="1.33203125" customWidth="1"/>
    <col min="6146" max="6146" width="7.88671875" customWidth="1"/>
    <col min="6147" max="6147" width="8.33203125" customWidth="1"/>
    <col min="6148" max="6148" width="23.33203125" customWidth="1"/>
    <col min="6149" max="6149" width="21.33203125" customWidth="1"/>
    <col min="6150" max="6150" width="9.33203125" customWidth="1"/>
    <col min="6151" max="6151" width="8" bestFit="1" customWidth="1"/>
    <col min="6152" max="6152" width="15.88671875" customWidth="1"/>
    <col min="6153" max="6180" width="11.44140625" customWidth="1"/>
    <col min="6401" max="6401" width="1.33203125" customWidth="1"/>
    <col min="6402" max="6402" width="7.88671875" customWidth="1"/>
    <col min="6403" max="6403" width="8.33203125" customWidth="1"/>
    <col min="6404" max="6404" width="23.33203125" customWidth="1"/>
    <col min="6405" max="6405" width="21.33203125" customWidth="1"/>
    <col min="6406" max="6406" width="9.33203125" customWidth="1"/>
    <col min="6407" max="6407" width="8" bestFit="1" customWidth="1"/>
    <col min="6408" max="6408" width="15.88671875" customWidth="1"/>
    <col min="6409" max="6436" width="11.44140625" customWidth="1"/>
    <col min="6657" max="6657" width="1.33203125" customWidth="1"/>
    <col min="6658" max="6658" width="7.88671875" customWidth="1"/>
    <col min="6659" max="6659" width="8.33203125" customWidth="1"/>
    <col min="6660" max="6660" width="23.33203125" customWidth="1"/>
    <col min="6661" max="6661" width="21.33203125" customWidth="1"/>
    <col min="6662" max="6662" width="9.33203125" customWidth="1"/>
    <col min="6663" max="6663" width="8" bestFit="1" customWidth="1"/>
    <col min="6664" max="6664" width="15.88671875" customWidth="1"/>
    <col min="6665" max="6692" width="11.44140625" customWidth="1"/>
    <col min="6913" max="6913" width="1.33203125" customWidth="1"/>
    <col min="6914" max="6914" width="7.88671875" customWidth="1"/>
    <col min="6915" max="6915" width="8.33203125" customWidth="1"/>
    <col min="6916" max="6916" width="23.33203125" customWidth="1"/>
    <col min="6917" max="6917" width="21.33203125" customWidth="1"/>
    <col min="6918" max="6918" width="9.33203125" customWidth="1"/>
    <col min="6919" max="6919" width="8" bestFit="1" customWidth="1"/>
    <col min="6920" max="6920" width="15.88671875" customWidth="1"/>
    <col min="6921" max="6948" width="11.44140625" customWidth="1"/>
    <col min="7169" max="7169" width="1.33203125" customWidth="1"/>
    <col min="7170" max="7170" width="7.88671875" customWidth="1"/>
    <col min="7171" max="7171" width="8.33203125" customWidth="1"/>
    <col min="7172" max="7172" width="23.33203125" customWidth="1"/>
    <col min="7173" max="7173" width="21.33203125" customWidth="1"/>
    <col min="7174" max="7174" width="9.33203125" customWidth="1"/>
    <col min="7175" max="7175" width="8" bestFit="1" customWidth="1"/>
    <col min="7176" max="7176" width="15.88671875" customWidth="1"/>
    <col min="7177" max="7204" width="11.44140625" customWidth="1"/>
    <col min="7425" max="7425" width="1.33203125" customWidth="1"/>
    <col min="7426" max="7426" width="7.88671875" customWidth="1"/>
    <col min="7427" max="7427" width="8.33203125" customWidth="1"/>
    <col min="7428" max="7428" width="23.33203125" customWidth="1"/>
    <col min="7429" max="7429" width="21.33203125" customWidth="1"/>
    <col min="7430" max="7430" width="9.33203125" customWidth="1"/>
    <col min="7431" max="7431" width="8" bestFit="1" customWidth="1"/>
    <col min="7432" max="7432" width="15.88671875" customWidth="1"/>
    <col min="7433" max="7460" width="11.44140625" customWidth="1"/>
    <col min="7681" max="7681" width="1.33203125" customWidth="1"/>
    <col min="7682" max="7682" width="7.88671875" customWidth="1"/>
    <col min="7683" max="7683" width="8.33203125" customWidth="1"/>
    <col min="7684" max="7684" width="23.33203125" customWidth="1"/>
    <col min="7685" max="7685" width="21.33203125" customWidth="1"/>
    <col min="7686" max="7686" width="9.33203125" customWidth="1"/>
    <col min="7687" max="7687" width="8" bestFit="1" customWidth="1"/>
    <col min="7688" max="7688" width="15.88671875" customWidth="1"/>
    <col min="7689" max="7716" width="11.44140625" customWidth="1"/>
    <col min="7937" max="7937" width="1.33203125" customWidth="1"/>
    <col min="7938" max="7938" width="7.88671875" customWidth="1"/>
    <col min="7939" max="7939" width="8.33203125" customWidth="1"/>
    <col min="7940" max="7940" width="23.33203125" customWidth="1"/>
    <col min="7941" max="7941" width="21.33203125" customWidth="1"/>
    <col min="7942" max="7942" width="9.33203125" customWidth="1"/>
    <col min="7943" max="7943" width="8" bestFit="1" customWidth="1"/>
    <col min="7944" max="7944" width="15.88671875" customWidth="1"/>
    <col min="7945" max="7972" width="11.44140625" customWidth="1"/>
    <col min="8193" max="8193" width="1.33203125" customWidth="1"/>
    <col min="8194" max="8194" width="7.88671875" customWidth="1"/>
    <col min="8195" max="8195" width="8.33203125" customWidth="1"/>
    <col min="8196" max="8196" width="23.33203125" customWidth="1"/>
    <col min="8197" max="8197" width="21.33203125" customWidth="1"/>
    <col min="8198" max="8198" width="9.33203125" customWidth="1"/>
    <col min="8199" max="8199" width="8" bestFit="1" customWidth="1"/>
    <col min="8200" max="8200" width="15.88671875" customWidth="1"/>
    <col min="8201" max="8228" width="11.44140625" customWidth="1"/>
    <col min="8449" max="8449" width="1.33203125" customWidth="1"/>
    <col min="8450" max="8450" width="7.88671875" customWidth="1"/>
    <col min="8451" max="8451" width="8.33203125" customWidth="1"/>
    <col min="8452" max="8452" width="23.33203125" customWidth="1"/>
    <col min="8453" max="8453" width="21.33203125" customWidth="1"/>
    <col min="8454" max="8454" width="9.33203125" customWidth="1"/>
    <col min="8455" max="8455" width="8" bestFit="1" customWidth="1"/>
    <col min="8456" max="8456" width="15.88671875" customWidth="1"/>
    <col min="8457" max="8484" width="11.44140625" customWidth="1"/>
    <col min="8705" max="8705" width="1.33203125" customWidth="1"/>
    <col min="8706" max="8706" width="7.88671875" customWidth="1"/>
    <col min="8707" max="8707" width="8.33203125" customWidth="1"/>
    <col min="8708" max="8708" width="23.33203125" customWidth="1"/>
    <col min="8709" max="8709" width="21.33203125" customWidth="1"/>
    <col min="8710" max="8710" width="9.33203125" customWidth="1"/>
    <col min="8711" max="8711" width="8" bestFit="1" customWidth="1"/>
    <col min="8712" max="8712" width="15.88671875" customWidth="1"/>
    <col min="8713" max="8740" width="11.44140625" customWidth="1"/>
    <col min="8961" max="8961" width="1.33203125" customWidth="1"/>
    <col min="8962" max="8962" width="7.88671875" customWidth="1"/>
    <col min="8963" max="8963" width="8.33203125" customWidth="1"/>
    <col min="8964" max="8964" width="23.33203125" customWidth="1"/>
    <col min="8965" max="8965" width="21.33203125" customWidth="1"/>
    <col min="8966" max="8966" width="9.33203125" customWidth="1"/>
    <col min="8967" max="8967" width="8" bestFit="1" customWidth="1"/>
    <col min="8968" max="8968" width="15.88671875" customWidth="1"/>
    <col min="8969" max="8996" width="11.44140625" customWidth="1"/>
    <col min="9217" max="9217" width="1.33203125" customWidth="1"/>
    <col min="9218" max="9218" width="7.88671875" customWidth="1"/>
    <col min="9219" max="9219" width="8.33203125" customWidth="1"/>
    <col min="9220" max="9220" width="23.33203125" customWidth="1"/>
    <col min="9221" max="9221" width="21.33203125" customWidth="1"/>
    <col min="9222" max="9222" width="9.33203125" customWidth="1"/>
    <col min="9223" max="9223" width="8" bestFit="1" customWidth="1"/>
    <col min="9224" max="9224" width="15.88671875" customWidth="1"/>
    <col min="9225" max="9252" width="11.44140625" customWidth="1"/>
    <col min="9473" max="9473" width="1.33203125" customWidth="1"/>
    <col min="9474" max="9474" width="7.88671875" customWidth="1"/>
    <col min="9475" max="9475" width="8.33203125" customWidth="1"/>
    <col min="9476" max="9476" width="23.33203125" customWidth="1"/>
    <col min="9477" max="9477" width="21.33203125" customWidth="1"/>
    <col min="9478" max="9478" width="9.33203125" customWidth="1"/>
    <col min="9479" max="9479" width="8" bestFit="1" customWidth="1"/>
    <col min="9480" max="9480" width="15.88671875" customWidth="1"/>
    <col min="9481" max="9508" width="11.44140625" customWidth="1"/>
    <col min="9729" max="9729" width="1.33203125" customWidth="1"/>
    <col min="9730" max="9730" width="7.88671875" customWidth="1"/>
    <col min="9731" max="9731" width="8.33203125" customWidth="1"/>
    <col min="9732" max="9732" width="23.33203125" customWidth="1"/>
    <col min="9733" max="9733" width="21.33203125" customWidth="1"/>
    <col min="9734" max="9734" width="9.33203125" customWidth="1"/>
    <col min="9735" max="9735" width="8" bestFit="1" customWidth="1"/>
    <col min="9736" max="9736" width="15.88671875" customWidth="1"/>
    <col min="9737" max="9764" width="11.44140625" customWidth="1"/>
    <col min="9985" max="9985" width="1.33203125" customWidth="1"/>
    <col min="9986" max="9986" width="7.88671875" customWidth="1"/>
    <col min="9987" max="9987" width="8.33203125" customWidth="1"/>
    <col min="9988" max="9988" width="23.33203125" customWidth="1"/>
    <col min="9989" max="9989" width="21.33203125" customWidth="1"/>
    <col min="9990" max="9990" width="9.33203125" customWidth="1"/>
    <col min="9991" max="9991" width="8" bestFit="1" customWidth="1"/>
    <col min="9992" max="9992" width="15.88671875" customWidth="1"/>
    <col min="9993" max="10020" width="11.44140625" customWidth="1"/>
    <col min="10241" max="10241" width="1.33203125" customWidth="1"/>
    <col min="10242" max="10242" width="7.88671875" customWidth="1"/>
    <col min="10243" max="10243" width="8.33203125" customWidth="1"/>
    <col min="10244" max="10244" width="23.33203125" customWidth="1"/>
    <col min="10245" max="10245" width="21.33203125" customWidth="1"/>
    <col min="10246" max="10246" width="9.33203125" customWidth="1"/>
    <col min="10247" max="10247" width="8" bestFit="1" customWidth="1"/>
    <col min="10248" max="10248" width="15.88671875" customWidth="1"/>
    <col min="10249" max="10276" width="11.44140625" customWidth="1"/>
    <col min="10497" max="10497" width="1.33203125" customWidth="1"/>
    <col min="10498" max="10498" width="7.88671875" customWidth="1"/>
    <col min="10499" max="10499" width="8.33203125" customWidth="1"/>
    <col min="10500" max="10500" width="23.33203125" customWidth="1"/>
    <col min="10501" max="10501" width="21.33203125" customWidth="1"/>
    <col min="10502" max="10502" width="9.33203125" customWidth="1"/>
    <col min="10503" max="10503" width="8" bestFit="1" customWidth="1"/>
    <col min="10504" max="10504" width="15.88671875" customWidth="1"/>
    <col min="10505" max="10532" width="11.44140625" customWidth="1"/>
    <col min="10753" max="10753" width="1.33203125" customWidth="1"/>
    <col min="10754" max="10754" width="7.88671875" customWidth="1"/>
    <col min="10755" max="10755" width="8.33203125" customWidth="1"/>
    <col min="10756" max="10756" width="23.33203125" customWidth="1"/>
    <col min="10757" max="10757" width="21.33203125" customWidth="1"/>
    <col min="10758" max="10758" width="9.33203125" customWidth="1"/>
    <col min="10759" max="10759" width="8" bestFit="1" customWidth="1"/>
    <col min="10760" max="10760" width="15.88671875" customWidth="1"/>
    <col min="10761" max="10788" width="11.44140625" customWidth="1"/>
    <col min="11009" max="11009" width="1.33203125" customWidth="1"/>
    <col min="11010" max="11010" width="7.88671875" customWidth="1"/>
    <col min="11011" max="11011" width="8.33203125" customWidth="1"/>
    <col min="11012" max="11012" width="23.33203125" customWidth="1"/>
    <col min="11013" max="11013" width="21.33203125" customWidth="1"/>
    <col min="11014" max="11014" width="9.33203125" customWidth="1"/>
    <col min="11015" max="11015" width="8" bestFit="1" customWidth="1"/>
    <col min="11016" max="11016" width="15.88671875" customWidth="1"/>
    <col min="11017" max="11044" width="11.44140625" customWidth="1"/>
    <col min="11265" max="11265" width="1.33203125" customWidth="1"/>
    <col min="11266" max="11266" width="7.88671875" customWidth="1"/>
    <col min="11267" max="11267" width="8.33203125" customWidth="1"/>
    <col min="11268" max="11268" width="23.33203125" customWidth="1"/>
    <col min="11269" max="11269" width="21.33203125" customWidth="1"/>
    <col min="11270" max="11270" width="9.33203125" customWidth="1"/>
    <col min="11271" max="11271" width="8" bestFit="1" customWidth="1"/>
    <col min="11272" max="11272" width="15.88671875" customWidth="1"/>
    <col min="11273" max="11300" width="11.44140625" customWidth="1"/>
    <col min="11521" max="11521" width="1.33203125" customWidth="1"/>
    <col min="11522" max="11522" width="7.88671875" customWidth="1"/>
    <col min="11523" max="11523" width="8.33203125" customWidth="1"/>
    <col min="11524" max="11524" width="23.33203125" customWidth="1"/>
    <col min="11525" max="11525" width="21.33203125" customWidth="1"/>
    <col min="11526" max="11526" width="9.33203125" customWidth="1"/>
    <col min="11527" max="11527" width="8" bestFit="1" customWidth="1"/>
    <col min="11528" max="11528" width="15.88671875" customWidth="1"/>
    <col min="11529" max="11556" width="11.44140625" customWidth="1"/>
    <col min="11777" max="11777" width="1.33203125" customWidth="1"/>
    <col min="11778" max="11778" width="7.88671875" customWidth="1"/>
    <col min="11779" max="11779" width="8.33203125" customWidth="1"/>
    <col min="11780" max="11780" width="23.33203125" customWidth="1"/>
    <col min="11781" max="11781" width="21.33203125" customWidth="1"/>
    <col min="11782" max="11782" width="9.33203125" customWidth="1"/>
    <col min="11783" max="11783" width="8" bestFit="1" customWidth="1"/>
    <col min="11784" max="11784" width="15.88671875" customWidth="1"/>
    <col min="11785" max="11812" width="11.44140625" customWidth="1"/>
    <col min="12033" max="12033" width="1.33203125" customWidth="1"/>
    <col min="12034" max="12034" width="7.88671875" customWidth="1"/>
    <col min="12035" max="12035" width="8.33203125" customWidth="1"/>
    <col min="12036" max="12036" width="23.33203125" customWidth="1"/>
    <col min="12037" max="12037" width="21.33203125" customWidth="1"/>
    <col min="12038" max="12038" width="9.33203125" customWidth="1"/>
    <col min="12039" max="12039" width="8" bestFit="1" customWidth="1"/>
    <col min="12040" max="12040" width="15.88671875" customWidth="1"/>
    <col min="12041" max="12068" width="11.44140625" customWidth="1"/>
    <col min="12289" max="12289" width="1.33203125" customWidth="1"/>
    <col min="12290" max="12290" width="7.88671875" customWidth="1"/>
    <col min="12291" max="12291" width="8.33203125" customWidth="1"/>
    <col min="12292" max="12292" width="23.33203125" customWidth="1"/>
    <col min="12293" max="12293" width="21.33203125" customWidth="1"/>
    <col min="12294" max="12294" width="9.33203125" customWidth="1"/>
    <col min="12295" max="12295" width="8" bestFit="1" customWidth="1"/>
    <col min="12296" max="12296" width="15.88671875" customWidth="1"/>
    <col min="12297" max="12324" width="11.44140625" customWidth="1"/>
    <col min="12545" max="12545" width="1.33203125" customWidth="1"/>
    <col min="12546" max="12546" width="7.88671875" customWidth="1"/>
    <col min="12547" max="12547" width="8.33203125" customWidth="1"/>
    <col min="12548" max="12548" width="23.33203125" customWidth="1"/>
    <col min="12549" max="12549" width="21.33203125" customWidth="1"/>
    <col min="12550" max="12550" width="9.33203125" customWidth="1"/>
    <col min="12551" max="12551" width="8" bestFit="1" customWidth="1"/>
    <col min="12552" max="12552" width="15.88671875" customWidth="1"/>
    <col min="12553" max="12580" width="11.44140625" customWidth="1"/>
    <col min="12801" max="12801" width="1.33203125" customWidth="1"/>
    <col min="12802" max="12802" width="7.88671875" customWidth="1"/>
    <col min="12803" max="12803" width="8.33203125" customWidth="1"/>
    <col min="12804" max="12804" width="23.33203125" customWidth="1"/>
    <col min="12805" max="12805" width="21.33203125" customWidth="1"/>
    <col min="12806" max="12806" width="9.33203125" customWidth="1"/>
    <col min="12807" max="12807" width="8" bestFit="1" customWidth="1"/>
    <col min="12808" max="12808" width="15.88671875" customWidth="1"/>
    <col min="12809" max="12836" width="11.44140625" customWidth="1"/>
    <col min="13057" max="13057" width="1.33203125" customWidth="1"/>
    <col min="13058" max="13058" width="7.88671875" customWidth="1"/>
    <col min="13059" max="13059" width="8.33203125" customWidth="1"/>
    <col min="13060" max="13060" width="23.33203125" customWidth="1"/>
    <col min="13061" max="13061" width="21.33203125" customWidth="1"/>
    <col min="13062" max="13062" width="9.33203125" customWidth="1"/>
    <col min="13063" max="13063" width="8" bestFit="1" customWidth="1"/>
    <col min="13064" max="13064" width="15.88671875" customWidth="1"/>
    <col min="13065" max="13092" width="11.44140625" customWidth="1"/>
    <col min="13313" max="13313" width="1.33203125" customWidth="1"/>
    <col min="13314" max="13314" width="7.88671875" customWidth="1"/>
    <col min="13315" max="13315" width="8.33203125" customWidth="1"/>
    <col min="13316" max="13316" width="23.33203125" customWidth="1"/>
    <col min="13317" max="13317" width="21.33203125" customWidth="1"/>
    <col min="13318" max="13318" width="9.33203125" customWidth="1"/>
    <col min="13319" max="13319" width="8" bestFit="1" customWidth="1"/>
    <col min="13320" max="13320" width="15.88671875" customWidth="1"/>
    <col min="13321" max="13348" width="11.44140625" customWidth="1"/>
    <col min="13569" max="13569" width="1.33203125" customWidth="1"/>
    <col min="13570" max="13570" width="7.88671875" customWidth="1"/>
    <col min="13571" max="13571" width="8.33203125" customWidth="1"/>
    <col min="13572" max="13572" width="23.33203125" customWidth="1"/>
    <col min="13573" max="13573" width="21.33203125" customWidth="1"/>
    <col min="13574" max="13574" width="9.33203125" customWidth="1"/>
    <col min="13575" max="13575" width="8" bestFit="1" customWidth="1"/>
    <col min="13576" max="13576" width="15.88671875" customWidth="1"/>
    <col min="13577" max="13604" width="11.44140625" customWidth="1"/>
    <col min="13825" max="13825" width="1.33203125" customWidth="1"/>
    <col min="13826" max="13826" width="7.88671875" customWidth="1"/>
    <col min="13827" max="13827" width="8.33203125" customWidth="1"/>
    <col min="13828" max="13828" width="23.33203125" customWidth="1"/>
    <col min="13829" max="13829" width="21.33203125" customWidth="1"/>
    <col min="13830" max="13830" width="9.33203125" customWidth="1"/>
    <col min="13831" max="13831" width="8" bestFit="1" customWidth="1"/>
    <col min="13832" max="13832" width="15.88671875" customWidth="1"/>
    <col min="13833" max="13860" width="11.44140625" customWidth="1"/>
    <col min="14081" max="14081" width="1.33203125" customWidth="1"/>
    <col min="14082" max="14082" width="7.88671875" customWidth="1"/>
    <col min="14083" max="14083" width="8.33203125" customWidth="1"/>
    <col min="14084" max="14084" width="23.33203125" customWidth="1"/>
    <col min="14085" max="14085" width="21.33203125" customWidth="1"/>
    <col min="14086" max="14086" width="9.33203125" customWidth="1"/>
    <col min="14087" max="14087" width="8" bestFit="1" customWidth="1"/>
    <col min="14088" max="14088" width="15.88671875" customWidth="1"/>
    <col min="14089" max="14116" width="11.44140625" customWidth="1"/>
    <col min="14337" max="14337" width="1.33203125" customWidth="1"/>
    <col min="14338" max="14338" width="7.88671875" customWidth="1"/>
    <col min="14339" max="14339" width="8.33203125" customWidth="1"/>
    <col min="14340" max="14340" width="23.33203125" customWidth="1"/>
    <col min="14341" max="14341" width="21.33203125" customWidth="1"/>
    <col min="14342" max="14342" width="9.33203125" customWidth="1"/>
    <col min="14343" max="14343" width="8" bestFit="1" customWidth="1"/>
    <col min="14344" max="14344" width="15.88671875" customWidth="1"/>
    <col min="14345" max="14372" width="11.44140625" customWidth="1"/>
    <col min="14593" max="14593" width="1.33203125" customWidth="1"/>
    <col min="14594" max="14594" width="7.88671875" customWidth="1"/>
    <col min="14595" max="14595" width="8.33203125" customWidth="1"/>
    <col min="14596" max="14596" width="23.33203125" customWidth="1"/>
    <col min="14597" max="14597" width="21.33203125" customWidth="1"/>
    <col min="14598" max="14598" width="9.33203125" customWidth="1"/>
    <col min="14599" max="14599" width="8" bestFit="1" customWidth="1"/>
    <col min="14600" max="14600" width="15.88671875" customWidth="1"/>
    <col min="14601" max="14628" width="11.44140625" customWidth="1"/>
    <col min="14849" max="14849" width="1.33203125" customWidth="1"/>
    <col min="14850" max="14850" width="7.88671875" customWidth="1"/>
    <col min="14851" max="14851" width="8.33203125" customWidth="1"/>
    <col min="14852" max="14852" width="23.33203125" customWidth="1"/>
    <col min="14853" max="14853" width="21.33203125" customWidth="1"/>
    <col min="14854" max="14854" width="9.33203125" customWidth="1"/>
    <col min="14855" max="14855" width="8" bestFit="1" customWidth="1"/>
    <col min="14856" max="14856" width="15.88671875" customWidth="1"/>
    <col min="14857" max="14884" width="11.44140625" customWidth="1"/>
    <col min="15105" max="15105" width="1.33203125" customWidth="1"/>
    <col min="15106" max="15106" width="7.88671875" customWidth="1"/>
    <col min="15107" max="15107" width="8.33203125" customWidth="1"/>
    <col min="15108" max="15108" width="23.33203125" customWidth="1"/>
    <col min="15109" max="15109" width="21.33203125" customWidth="1"/>
    <col min="15110" max="15110" width="9.33203125" customWidth="1"/>
    <col min="15111" max="15111" width="8" bestFit="1" customWidth="1"/>
    <col min="15112" max="15112" width="15.88671875" customWidth="1"/>
    <col min="15113" max="15140" width="11.44140625" customWidth="1"/>
    <col min="15361" max="15361" width="1.33203125" customWidth="1"/>
    <col min="15362" max="15362" width="7.88671875" customWidth="1"/>
    <col min="15363" max="15363" width="8.33203125" customWidth="1"/>
    <col min="15364" max="15364" width="23.33203125" customWidth="1"/>
    <col min="15365" max="15365" width="21.33203125" customWidth="1"/>
    <col min="15366" max="15366" width="9.33203125" customWidth="1"/>
    <col min="15367" max="15367" width="8" bestFit="1" customWidth="1"/>
    <col min="15368" max="15368" width="15.88671875" customWidth="1"/>
    <col min="15369" max="15396" width="11.44140625" customWidth="1"/>
    <col min="15617" max="15617" width="1.33203125" customWidth="1"/>
    <col min="15618" max="15618" width="7.88671875" customWidth="1"/>
    <col min="15619" max="15619" width="8.33203125" customWidth="1"/>
    <col min="15620" max="15620" width="23.33203125" customWidth="1"/>
    <col min="15621" max="15621" width="21.33203125" customWidth="1"/>
    <col min="15622" max="15622" width="9.33203125" customWidth="1"/>
    <col min="15623" max="15623" width="8" bestFit="1" customWidth="1"/>
    <col min="15624" max="15624" width="15.88671875" customWidth="1"/>
    <col min="15625" max="15652" width="11.44140625" customWidth="1"/>
    <col min="15873" max="15873" width="1.33203125" customWidth="1"/>
    <col min="15874" max="15874" width="7.88671875" customWidth="1"/>
    <col min="15875" max="15875" width="8.33203125" customWidth="1"/>
    <col min="15876" max="15876" width="23.33203125" customWidth="1"/>
    <col min="15877" max="15877" width="21.33203125" customWidth="1"/>
    <col min="15878" max="15878" width="9.33203125" customWidth="1"/>
    <col min="15879" max="15879" width="8" bestFit="1" customWidth="1"/>
    <col min="15880" max="15880" width="15.88671875" customWidth="1"/>
    <col min="15881" max="15908" width="11.44140625" customWidth="1"/>
    <col min="16129" max="16129" width="1.33203125" customWidth="1"/>
    <col min="16130" max="16130" width="7.88671875" customWidth="1"/>
    <col min="16131" max="16131" width="8.33203125" customWidth="1"/>
    <col min="16132" max="16132" width="23.33203125" customWidth="1"/>
    <col min="16133" max="16133" width="21.33203125" customWidth="1"/>
    <col min="16134" max="16134" width="9.33203125" customWidth="1"/>
    <col min="16135" max="16135" width="8" bestFit="1" customWidth="1"/>
    <col min="16136" max="16136" width="15.88671875" customWidth="1"/>
    <col min="16137" max="16164" width="11.44140625" customWidth="1"/>
  </cols>
  <sheetData>
    <row r="1" spans="1:37" ht="27" customHeight="1" thickBot="1" x14ac:dyDescent="0.25">
      <c r="A1" s="119"/>
      <c r="B1" s="145"/>
      <c r="C1" s="161" t="s">
        <v>137</v>
      </c>
      <c r="D1" s="162"/>
      <c r="E1" s="163"/>
      <c r="F1" s="164"/>
      <c r="G1" s="164"/>
      <c r="H1" s="165"/>
      <c r="I1" s="707"/>
      <c r="J1" s="708"/>
      <c r="K1" s="165"/>
      <c r="L1" s="166"/>
      <c r="M1" s="165"/>
      <c r="N1" s="164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4"/>
      <c r="AI1" s="165"/>
      <c r="AJ1" s="165"/>
      <c r="AK1" s="165"/>
    </row>
    <row r="2" spans="1:37" ht="51" customHeight="1" thickBot="1" x14ac:dyDescent="0.25">
      <c r="A2" s="167"/>
      <c r="B2" s="168"/>
      <c r="C2" s="127" t="s">
        <v>109</v>
      </c>
      <c r="D2" s="128" t="s">
        <v>138</v>
      </c>
      <c r="E2" s="169" t="s">
        <v>110</v>
      </c>
      <c r="F2" s="128" t="s">
        <v>139</v>
      </c>
      <c r="G2" s="170" t="s">
        <v>140</v>
      </c>
      <c r="H2" s="632"/>
      <c r="I2" s="171"/>
      <c r="J2" s="172"/>
      <c r="K2" s="623" t="str">
        <f>'WRZ summary'!G5</f>
        <v>Revised Base Year 2019-2020</v>
      </c>
      <c r="L2" s="173" t="str">
        <f>'WRZ summary'!H5</f>
        <v>2020-21</v>
      </c>
      <c r="M2" s="173" t="str">
        <f>'WRZ summary'!I5</f>
        <v>2021-22</v>
      </c>
      <c r="N2" s="173" t="str">
        <f>'WRZ summary'!J5</f>
        <v>2022-23</v>
      </c>
      <c r="O2" s="173" t="str">
        <f>'WRZ summary'!K5</f>
        <v>2023-24</v>
      </c>
      <c r="P2" s="173" t="str">
        <f>'WRZ summary'!L5</f>
        <v>2024-25</v>
      </c>
      <c r="Q2" s="173" t="str">
        <f>'WRZ summary'!M5</f>
        <v>2025-26</v>
      </c>
      <c r="R2" s="173" t="str">
        <f>'WRZ summary'!N5</f>
        <v>2026-27</v>
      </c>
      <c r="S2" s="173" t="str">
        <f>'WRZ summary'!O5</f>
        <v>2027-28</v>
      </c>
      <c r="T2" s="173" t="str">
        <f>'WRZ summary'!P5</f>
        <v>2028-29</v>
      </c>
      <c r="U2" s="173" t="str">
        <f>'WRZ summary'!Q5</f>
        <v>2029-2030</v>
      </c>
      <c r="V2" s="173" t="str">
        <f>'WRZ summary'!R5</f>
        <v>2030-2031</v>
      </c>
      <c r="W2" s="173" t="str">
        <f>'WRZ summary'!S5</f>
        <v>2031-2032</v>
      </c>
      <c r="X2" s="173" t="str">
        <f>'WRZ summary'!T5</f>
        <v>2032-33</v>
      </c>
      <c r="Y2" s="173" t="str">
        <f>'WRZ summary'!U5</f>
        <v>2033-34</v>
      </c>
      <c r="Z2" s="173" t="str">
        <f>'WRZ summary'!V5</f>
        <v>2034-35</v>
      </c>
      <c r="AA2" s="173" t="str">
        <f>'WRZ summary'!W5</f>
        <v>2035-36</v>
      </c>
      <c r="AB2" s="173" t="str">
        <f>'WRZ summary'!X5</f>
        <v>2036-37</v>
      </c>
      <c r="AC2" s="173" t="str">
        <f>'WRZ summary'!Y5</f>
        <v>2037-38</v>
      </c>
      <c r="AD2" s="173" t="str">
        <f>'WRZ summary'!Z5</f>
        <v>2038-39</v>
      </c>
      <c r="AE2" s="173" t="str">
        <f>'WRZ summary'!AA5</f>
        <v>2039-40</v>
      </c>
      <c r="AF2" s="173" t="str">
        <f>'WRZ summary'!AB5</f>
        <v>2040-41</v>
      </c>
      <c r="AG2" s="173" t="str">
        <f>'WRZ summary'!AC5</f>
        <v>2041-42</v>
      </c>
      <c r="AH2" s="173" t="str">
        <f>'WRZ summary'!AD5</f>
        <v>2042-43</v>
      </c>
      <c r="AI2" s="173" t="str">
        <f>'WRZ summary'!AE5</f>
        <v>2043-44</v>
      </c>
      <c r="AJ2" s="174" t="str">
        <f>'WRZ summary'!AF5</f>
        <v>2044-45</v>
      </c>
      <c r="AK2" s="175"/>
    </row>
    <row r="3" spans="1:37" ht="27" customHeight="1" thickBot="1" x14ac:dyDescent="0.25">
      <c r="A3" s="176"/>
      <c r="B3" s="177"/>
      <c r="C3" s="410" t="s">
        <v>141</v>
      </c>
      <c r="D3" s="411" t="s">
        <v>142</v>
      </c>
      <c r="E3" s="412" t="s">
        <v>121</v>
      </c>
      <c r="F3" s="413" t="s">
        <v>73</v>
      </c>
      <c r="G3" s="413">
        <v>2</v>
      </c>
      <c r="H3" s="633"/>
      <c r="I3" s="338"/>
      <c r="J3" s="338"/>
      <c r="K3" s="624"/>
      <c r="L3" s="414"/>
      <c r="M3" s="414"/>
      <c r="N3" s="414"/>
      <c r="O3" s="414"/>
      <c r="P3" s="414"/>
      <c r="Q3" s="414"/>
      <c r="R3" s="414"/>
      <c r="S3" s="414"/>
      <c r="T3" s="414"/>
      <c r="U3" s="414"/>
      <c r="V3" s="414"/>
      <c r="W3" s="414"/>
      <c r="X3" s="414"/>
      <c r="Y3" s="414"/>
      <c r="Z3" s="414"/>
      <c r="AA3" s="414"/>
      <c r="AB3" s="414"/>
      <c r="AC3" s="414"/>
      <c r="AD3" s="414"/>
      <c r="AE3" s="414"/>
      <c r="AF3" s="414"/>
      <c r="AG3" s="414"/>
      <c r="AH3" s="414"/>
      <c r="AI3" s="414"/>
      <c r="AJ3" s="415"/>
      <c r="AK3" s="134"/>
    </row>
    <row r="4" spans="1:37" ht="27" customHeight="1" x14ac:dyDescent="0.2">
      <c r="A4" s="178"/>
      <c r="B4" s="709" t="s">
        <v>143</v>
      </c>
      <c r="C4" s="366" t="s">
        <v>144</v>
      </c>
      <c r="D4" s="416" t="s">
        <v>145</v>
      </c>
      <c r="E4" s="417" t="s">
        <v>146</v>
      </c>
      <c r="F4" s="314" t="s">
        <v>73</v>
      </c>
      <c r="G4" s="314">
        <v>2</v>
      </c>
      <c r="H4" s="634"/>
      <c r="I4" s="338"/>
      <c r="J4" s="338"/>
      <c r="K4" s="625">
        <f t="shared" ref="K4:AJ4" si="0">SUM(K5:K6)</f>
        <v>0</v>
      </c>
      <c r="L4" s="330">
        <f t="shared" si="0"/>
        <v>0</v>
      </c>
      <c r="M4" s="330">
        <f t="shared" si="0"/>
        <v>0</v>
      </c>
      <c r="N4" s="330">
        <f t="shared" si="0"/>
        <v>0</v>
      </c>
      <c r="O4" s="330">
        <f t="shared" si="0"/>
        <v>0</v>
      </c>
      <c r="P4" s="330">
        <f t="shared" si="0"/>
        <v>0</v>
      </c>
      <c r="Q4" s="330">
        <f t="shared" si="0"/>
        <v>0</v>
      </c>
      <c r="R4" s="330">
        <f t="shared" si="0"/>
        <v>0</v>
      </c>
      <c r="S4" s="330">
        <f t="shared" si="0"/>
        <v>0</v>
      </c>
      <c r="T4" s="330">
        <f t="shared" si="0"/>
        <v>0</v>
      </c>
      <c r="U4" s="330">
        <f t="shared" si="0"/>
        <v>0</v>
      </c>
      <c r="V4" s="330">
        <f t="shared" si="0"/>
        <v>0</v>
      </c>
      <c r="W4" s="330">
        <f t="shared" si="0"/>
        <v>0</v>
      </c>
      <c r="X4" s="330">
        <f t="shared" si="0"/>
        <v>0</v>
      </c>
      <c r="Y4" s="330">
        <f t="shared" si="0"/>
        <v>0</v>
      </c>
      <c r="Z4" s="330">
        <f t="shared" si="0"/>
        <v>0</v>
      </c>
      <c r="AA4" s="330">
        <f t="shared" si="0"/>
        <v>0</v>
      </c>
      <c r="AB4" s="330">
        <f t="shared" si="0"/>
        <v>0</v>
      </c>
      <c r="AC4" s="330">
        <f t="shared" si="0"/>
        <v>0</v>
      </c>
      <c r="AD4" s="330">
        <f t="shared" si="0"/>
        <v>0</v>
      </c>
      <c r="AE4" s="330">
        <f t="shared" si="0"/>
        <v>0</v>
      </c>
      <c r="AF4" s="330">
        <f t="shared" si="0"/>
        <v>0</v>
      </c>
      <c r="AG4" s="330">
        <f t="shared" si="0"/>
        <v>0</v>
      </c>
      <c r="AH4" s="330">
        <f t="shared" si="0"/>
        <v>0</v>
      </c>
      <c r="AI4" s="330">
        <f t="shared" si="0"/>
        <v>0</v>
      </c>
      <c r="AJ4" s="330">
        <f t="shared" si="0"/>
        <v>0</v>
      </c>
      <c r="AK4" s="134"/>
    </row>
    <row r="5" spans="1:37" ht="27" customHeight="1" x14ac:dyDescent="0.2">
      <c r="A5" s="157"/>
      <c r="B5" s="709"/>
      <c r="C5" s="360" t="s">
        <v>147</v>
      </c>
      <c r="D5" s="404" t="s">
        <v>148</v>
      </c>
      <c r="E5" s="350" t="s">
        <v>121</v>
      </c>
      <c r="F5" s="351" t="s">
        <v>73</v>
      </c>
      <c r="G5" s="362">
        <v>2</v>
      </c>
      <c r="H5" s="635"/>
      <c r="I5" s="267"/>
      <c r="J5" s="267"/>
      <c r="K5" s="626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418"/>
      <c r="AK5" s="134"/>
    </row>
    <row r="6" spans="1:37" ht="27" customHeight="1" x14ac:dyDescent="0.2">
      <c r="A6" s="179"/>
      <c r="B6" s="709"/>
      <c r="C6" s="419" t="s">
        <v>120</v>
      </c>
      <c r="D6" s="341" t="s">
        <v>120</v>
      </c>
      <c r="E6" s="364" t="s">
        <v>120</v>
      </c>
      <c r="F6" s="341" t="s">
        <v>120</v>
      </c>
      <c r="G6" s="341">
        <v>2</v>
      </c>
      <c r="H6" s="635"/>
      <c r="I6" s="267"/>
      <c r="J6" s="267"/>
      <c r="K6" s="626" t="s">
        <v>120</v>
      </c>
      <c r="L6" s="365"/>
      <c r="M6" s="365" t="s">
        <v>120</v>
      </c>
      <c r="N6" s="365" t="s">
        <v>120</v>
      </c>
      <c r="O6" s="365" t="s">
        <v>120</v>
      </c>
      <c r="P6" s="365" t="s">
        <v>120</v>
      </c>
      <c r="Q6" s="365" t="s">
        <v>120</v>
      </c>
      <c r="R6" s="365" t="s">
        <v>120</v>
      </c>
      <c r="S6" s="365" t="s">
        <v>120</v>
      </c>
      <c r="T6" s="365" t="s">
        <v>120</v>
      </c>
      <c r="U6" s="365" t="s">
        <v>120</v>
      </c>
      <c r="V6" s="365" t="s">
        <v>120</v>
      </c>
      <c r="W6" s="365" t="s">
        <v>120</v>
      </c>
      <c r="X6" s="365" t="s">
        <v>120</v>
      </c>
      <c r="Y6" s="365" t="s">
        <v>120</v>
      </c>
      <c r="Z6" s="365" t="s">
        <v>120</v>
      </c>
      <c r="AA6" s="365" t="s">
        <v>120</v>
      </c>
      <c r="AB6" s="365" t="s">
        <v>120</v>
      </c>
      <c r="AC6" s="365" t="s">
        <v>120</v>
      </c>
      <c r="AD6" s="365" t="s">
        <v>120</v>
      </c>
      <c r="AE6" s="365" t="s">
        <v>120</v>
      </c>
      <c r="AF6" s="365" t="s">
        <v>120</v>
      </c>
      <c r="AG6" s="365" t="s">
        <v>120</v>
      </c>
      <c r="AH6" s="365" t="s">
        <v>120</v>
      </c>
      <c r="AI6" s="365" t="s">
        <v>120</v>
      </c>
      <c r="AJ6" s="420" t="s">
        <v>120</v>
      </c>
      <c r="AK6" s="134"/>
    </row>
    <row r="7" spans="1:37" ht="27" customHeight="1" x14ac:dyDescent="0.2">
      <c r="A7" s="178"/>
      <c r="B7" s="709"/>
      <c r="C7" s="358" t="s">
        <v>149</v>
      </c>
      <c r="D7" s="313" t="s">
        <v>150</v>
      </c>
      <c r="E7" s="359" t="s">
        <v>151</v>
      </c>
      <c r="F7" s="262" t="s">
        <v>73</v>
      </c>
      <c r="G7" s="262">
        <v>2</v>
      </c>
      <c r="H7" s="634"/>
      <c r="I7" s="267"/>
      <c r="J7" s="267"/>
      <c r="K7" s="626">
        <f t="shared" ref="K7:AJ7" si="1">SUM(K8:K9)</f>
        <v>0</v>
      </c>
      <c r="L7" s="330">
        <f t="shared" si="1"/>
        <v>0</v>
      </c>
      <c r="M7" s="330">
        <f t="shared" si="1"/>
        <v>0</v>
      </c>
      <c r="N7" s="330">
        <f t="shared" si="1"/>
        <v>0</v>
      </c>
      <c r="O7" s="330">
        <f t="shared" si="1"/>
        <v>0</v>
      </c>
      <c r="P7" s="330">
        <f t="shared" si="1"/>
        <v>0</v>
      </c>
      <c r="Q7" s="330">
        <f t="shared" si="1"/>
        <v>0</v>
      </c>
      <c r="R7" s="330">
        <f t="shared" si="1"/>
        <v>0</v>
      </c>
      <c r="S7" s="330">
        <f t="shared" si="1"/>
        <v>0</v>
      </c>
      <c r="T7" s="330">
        <f t="shared" si="1"/>
        <v>0</v>
      </c>
      <c r="U7" s="330">
        <f t="shared" si="1"/>
        <v>0</v>
      </c>
      <c r="V7" s="330">
        <f t="shared" si="1"/>
        <v>0</v>
      </c>
      <c r="W7" s="330">
        <f t="shared" si="1"/>
        <v>0</v>
      </c>
      <c r="X7" s="330">
        <f t="shared" si="1"/>
        <v>0</v>
      </c>
      <c r="Y7" s="330">
        <f t="shared" si="1"/>
        <v>0</v>
      </c>
      <c r="Z7" s="330">
        <f t="shared" si="1"/>
        <v>0</v>
      </c>
      <c r="AA7" s="330">
        <f t="shared" si="1"/>
        <v>0</v>
      </c>
      <c r="AB7" s="330">
        <f t="shared" si="1"/>
        <v>0</v>
      </c>
      <c r="AC7" s="330">
        <f t="shared" si="1"/>
        <v>0</v>
      </c>
      <c r="AD7" s="330">
        <f t="shared" si="1"/>
        <v>0</v>
      </c>
      <c r="AE7" s="330">
        <f t="shared" si="1"/>
        <v>0</v>
      </c>
      <c r="AF7" s="330">
        <f t="shared" si="1"/>
        <v>0</v>
      </c>
      <c r="AG7" s="330">
        <f t="shared" si="1"/>
        <v>0</v>
      </c>
      <c r="AH7" s="330">
        <f t="shared" si="1"/>
        <v>0</v>
      </c>
      <c r="AI7" s="330">
        <f t="shared" si="1"/>
        <v>0</v>
      </c>
      <c r="AJ7" s="330">
        <f t="shared" si="1"/>
        <v>0</v>
      </c>
      <c r="AK7" s="134"/>
    </row>
    <row r="8" spans="1:37" ht="27" customHeight="1" x14ac:dyDescent="0.2">
      <c r="A8" s="157"/>
      <c r="B8" s="709"/>
      <c r="C8" s="360" t="s">
        <v>152</v>
      </c>
      <c r="D8" s="361" t="s">
        <v>153</v>
      </c>
      <c r="E8" s="350" t="s">
        <v>121</v>
      </c>
      <c r="F8" s="351" t="s">
        <v>73</v>
      </c>
      <c r="G8" s="362">
        <v>2</v>
      </c>
      <c r="H8" s="635"/>
      <c r="I8" s="267"/>
      <c r="J8" s="267"/>
      <c r="K8" s="626"/>
      <c r="L8" s="268"/>
      <c r="M8" s="268"/>
      <c r="N8" s="268"/>
      <c r="O8" s="268"/>
      <c r="P8" s="268"/>
      <c r="Q8" s="268"/>
      <c r="R8" s="268"/>
      <c r="S8" s="268"/>
      <c r="T8" s="268"/>
      <c r="U8" s="268"/>
      <c r="V8" s="268"/>
      <c r="W8" s="268"/>
      <c r="X8" s="268"/>
      <c r="Y8" s="268"/>
      <c r="Z8" s="268"/>
      <c r="AA8" s="268"/>
      <c r="AB8" s="268"/>
      <c r="AC8" s="268"/>
      <c r="AD8" s="268"/>
      <c r="AE8" s="268"/>
      <c r="AF8" s="268"/>
      <c r="AG8" s="268"/>
      <c r="AH8" s="268"/>
      <c r="AI8" s="268"/>
      <c r="AJ8" s="418"/>
      <c r="AK8" s="134"/>
    </row>
    <row r="9" spans="1:37" ht="27" customHeight="1" x14ac:dyDescent="0.2">
      <c r="A9" s="180"/>
      <c r="B9" s="709"/>
      <c r="C9" s="363" t="s">
        <v>120</v>
      </c>
      <c r="D9" s="341" t="s">
        <v>120</v>
      </c>
      <c r="E9" s="364" t="s">
        <v>120</v>
      </c>
      <c r="F9" s="341" t="s">
        <v>120</v>
      </c>
      <c r="G9" s="341">
        <v>2</v>
      </c>
      <c r="H9" s="635"/>
      <c r="I9" s="267"/>
      <c r="J9" s="267"/>
      <c r="K9" s="626" t="s">
        <v>120</v>
      </c>
      <c r="L9" s="365" t="s">
        <v>120</v>
      </c>
      <c r="M9" s="365" t="s">
        <v>120</v>
      </c>
      <c r="N9" s="365" t="s">
        <v>120</v>
      </c>
      <c r="O9" s="365" t="s">
        <v>120</v>
      </c>
      <c r="P9" s="365" t="s">
        <v>120</v>
      </c>
      <c r="Q9" s="365" t="s">
        <v>120</v>
      </c>
      <c r="R9" s="365" t="s">
        <v>120</v>
      </c>
      <c r="S9" s="365" t="s">
        <v>120</v>
      </c>
      <c r="T9" s="365" t="s">
        <v>120</v>
      </c>
      <c r="U9" s="365" t="s">
        <v>120</v>
      </c>
      <c r="V9" s="365" t="s">
        <v>120</v>
      </c>
      <c r="W9" s="365" t="s">
        <v>120</v>
      </c>
      <c r="X9" s="365" t="s">
        <v>120</v>
      </c>
      <c r="Y9" s="365" t="s">
        <v>120</v>
      </c>
      <c r="Z9" s="365" t="s">
        <v>120</v>
      </c>
      <c r="AA9" s="365" t="s">
        <v>120</v>
      </c>
      <c r="AB9" s="365" t="s">
        <v>120</v>
      </c>
      <c r="AC9" s="365" t="s">
        <v>120</v>
      </c>
      <c r="AD9" s="365" t="s">
        <v>120</v>
      </c>
      <c r="AE9" s="365" t="s">
        <v>120</v>
      </c>
      <c r="AF9" s="365" t="s">
        <v>120</v>
      </c>
      <c r="AG9" s="365" t="s">
        <v>120</v>
      </c>
      <c r="AH9" s="365" t="s">
        <v>120</v>
      </c>
      <c r="AI9" s="365" t="s">
        <v>120</v>
      </c>
      <c r="AJ9" s="420" t="s">
        <v>120</v>
      </c>
      <c r="AK9" s="134"/>
    </row>
    <row r="10" spans="1:37" ht="27" customHeight="1" x14ac:dyDescent="0.2">
      <c r="A10" s="178"/>
      <c r="B10" s="709"/>
      <c r="C10" s="366" t="s">
        <v>154</v>
      </c>
      <c r="D10" s="352" t="s">
        <v>155</v>
      </c>
      <c r="E10" s="359" t="s">
        <v>156</v>
      </c>
      <c r="F10" s="312" t="s">
        <v>73</v>
      </c>
      <c r="G10" s="312">
        <v>2</v>
      </c>
      <c r="H10" s="636"/>
      <c r="I10" s="267"/>
      <c r="J10" s="267"/>
      <c r="K10" s="626">
        <f t="shared" ref="K10:AJ10" si="2">SUM(K11:K13)</f>
        <v>0</v>
      </c>
      <c r="L10" s="330">
        <f t="shared" si="2"/>
        <v>0</v>
      </c>
      <c r="M10" s="330">
        <f t="shared" si="2"/>
        <v>0</v>
      </c>
      <c r="N10" s="330">
        <f t="shared" si="2"/>
        <v>0</v>
      </c>
      <c r="O10" s="330">
        <f t="shared" si="2"/>
        <v>0</v>
      </c>
      <c r="P10" s="330">
        <f t="shared" si="2"/>
        <v>0</v>
      </c>
      <c r="Q10" s="330">
        <f t="shared" si="2"/>
        <v>0</v>
      </c>
      <c r="R10" s="330">
        <f t="shared" si="2"/>
        <v>0</v>
      </c>
      <c r="S10" s="330">
        <f t="shared" si="2"/>
        <v>0</v>
      </c>
      <c r="T10" s="330">
        <f t="shared" si="2"/>
        <v>0</v>
      </c>
      <c r="U10" s="330">
        <f t="shared" si="2"/>
        <v>0</v>
      </c>
      <c r="V10" s="330">
        <f t="shared" si="2"/>
        <v>0</v>
      </c>
      <c r="W10" s="330">
        <f t="shared" si="2"/>
        <v>0</v>
      </c>
      <c r="X10" s="330">
        <f t="shared" si="2"/>
        <v>0</v>
      </c>
      <c r="Y10" s="330">
        <f t="shared" si="2"/>
        <v>0</v>
      </c>
      <c r="Z10" s="330">
        <f t="shared" si="2"/>
        <v>0</v>
      </c>
      <c r="AA10" s="330">
        <f t="shared" si="2"/>
        <v>0</v>
      </c>
      <c r="AB10" s="330">
        <f t="shared" si="2"/>
        <v>0</v>
      </c>
      <c r="AC10" s="330">
        <f t="shared" si="2"/>
        <v>0</v>
      </c>
      <c r="AD10" s="330">
        <f t="shared" si="2"/>
        <v>0</v>
      </c>
      <c r="AE10" s="330">
        <f t="shared" si="2"/>
        <v>0</v>
      </c>
      <c r="AF10" s="330">
        <f t="shared" si="2"/>
        <v>0</v>
      </c>
      <c r="AG10" s="330">
        <f t="shared" si="2"/>
        <v>0</v>
      </c>
      <c r="AH10" s="330">
        <f t="shared" si="2"/>
        <v>0</v>
      </c>
      <c r="AI10" s="330">
        <f t="shared" si="2"/>
        <v>0</v>
      </c>
      <c r="AJ10" s="330">
        <f t="shared" si="2"/>
        <v>0</v>
      </c>
      <c r="AK10" s="134"/>
    </row>
    <row r="11" spans="1:37" ht="27" customHeight="1" x14ac:dyDescent="0.2">
      <c r="A11" s="180"/>
      <c r="B11" s="709"/>
      <c r="C11" s="430" t="s">
        <v>157</v>
      </c>
      <c r="D11" s="431" t="s">
        <v>158</v>
      </c>
      <c r="E11" s="350" t="s">
        <v>121</v>
      </c>
      <c r="F11" s="351" t="s">
        <v>73</v>
      </c>
      <c r="G11" s="351">
        <v>2</v>
      </c>
      <c r="H11" s="636"/>
      <c r="I11" s="267"/>
      <c r="J11" s="267"/>
      <c r="K11" s="626"/>
      <c r="L11" s="346"/>
      <c r="M11" s="346"/>
      <c r="N11" s="346"/>
      <c r="O11" s="346"/>
      <c r="P11" s="346"/>
      <c r="Q11" s="346"/>
      <c r="R11" s="346"/>
      <c r="S11" s="346"/>
      <c r="T11" s="346"/>
      <c r="U11" s="346"/>
      <c r="V11" s="346"/>
      <c r="W11" s="346"/>
      <c r="X11" s="346"/>
      <c r="Y11" s="346"/>
      <c r="Z11" s="346"/>
      <c r="AA11" s="346"/>
      <c r="AB11" s="346"/>
      <c r="AC11" s="346"/>
      <c r="AD11" s="346"/>
      <c r="AE11" s="346"/>
      <c r="AF11" s="346"/>
      <c r="AG11" s="346"/>
      <c r="AH11" s="346"/>
      <c r="AI11" s="346"/>
      <c r="AJ11" s="389"/>
      <c r="AK11" s="134"/>
    </row>
    <row r="12" spans="1:37" ht="27" customHeight="1" x14ac:dyDescent="0.2">
      <c r="A12" s="157"/>
      <c r="B12" s="709"/>
      <c r="C12" s="263" t="s">
        <v>159</v>
      </c>
      <c r="D12" s="432" t="s">
        <v>160</v>
      </c>
      <c r="E12" s="350" t="s">
        <v>121</v>
      </c>
      <c r="F12" s="351" t="s">
        <v>73</v>
      </c>
      <c r="G12" s="362">
        <v>2</v>
      </c>
      <c r="H12" s="635"/>
      <c r="I12" s="267"/>
      <c r="J12" s="267"/>
      <c r="K12" s="626"/>
      <c r="L12" s="365"/>
      <c r="M12" s="365"/>
      <c r="N12" s="365"/>
      <c r="O12" s="365"/>
      <c r="P12" s="365"/>
      <c r="Q12" s="365"/>
      <c r="R12" s="365"/>
      <c r="S12" s="365"/>
      <c r="T12" s="365"/>
      <c r="U12" s="365"/>
      <c r="V12" s="365"/>
      <c r="W12" s="365"/>
      <c r="X12" s="365"/>
      <c r="Y12" s="365"/>
      <c r="Z12" s="365"/>
      <c r="AA12" s="365"/>
      <c r="AB12" s="365"/>
      <c r="AC12" s="365"/>
      <c r="AD12" s="365"/>
      <c r="AE12" s="365"/>
      <c r="AF12" s="365"/>
      <c r="AG12" s="365"/>
      <c r="AH12" s="365"/>
      <c r="AI12" s="365"/>
      <c r="AJ12" s="420"/>
      <c r="AK12" s="134"/>
    </row>
    <row r="13" spans="1:37" ht="27" customHeight="1" x14ac:dyDescent="0.2">
      <c r="A13" s="179"/>
      <c r="B13" s="709"/>
      <c r="C13" s="263" t="s">
        <v>120</v>
      </c>
      <c r="D13" s="433"/>
      <c r="E13" s="434" t="s">
        <v>120</v>
      </c>
      <c r="F13" s="341" t="s">
        <v>120</v>
      </c>
      <c r="G13" s="341">
        <v>2</v>
      </c>
      <c r="H13" s="635"/>
      <c r="I13" s="267"/>
      <c r="J13" s="267"/>
      <c r="K13" s="626" t="s">
        <v>120</v>
      </c>
      <c r="L13" s="365" t="s">
        <v>120</v>
      </c>
      <c r="M13" s="365" t="s">
        <v>120</v>
      </c>
      <c r="N13" s="365" t="s">
        <v>120</v>
      </c>
      <c r="O13" s="365" t="s">
        <v>120</v>
      </c>
      <c r="P13" s="365" t="s">
        <v>120</v>
      </c>
      <c r="Q13" s="365" t="s">
        <v>120</v>
      </c>
      <c r="R13" s="365" t="s">
        <v>120</v>
      </c>
      <c r="S13" s="365" t="s">
        <v>120</v>
      </c>
      <c r="T13" s="365" t="s">
        <v>120</v>
      </c>
      <c r="U13" s="365" t="s">
        <v>120</v>
      </c>
      <c r="V13" s="365" t="s">
        <v>120</v>
      </c>
      <c r="W13" s="365" t="s">
        <v>120</v>
      </c>
      <c r="X13" s="365" t="s">
        <v>120</v>
      </c>
      <c r="Y13" s="365" t="s">
        <v>120</v>
      </c>
      <c r="Z13" s="365" t="s">
        <v>120</v>
      </c>
      <c r="AA13" s="365" t="s">
        <v>120</v>
      </c>
      <c r="AB13" s="365" t="s">
        <v>120</v>
      </c>
      <c r="AC13" s="365" t="s">
        <v>120</v>
      </c>
      <c r="AD13" s="365" t="s">
        <v>120</v>
      </c>
      <c r="AE13" s="365" t="s">
        <v>120</v>
      </c>
      <c r="AF13" s="365" t="s">
        <v>120</v>
      </c>
      <c r="AG13" s="365" t="s">
        <v>120</v>
      </c>
      <c r="AH13" s="365" t="s">
        <v>120</v>
      </c>
      <c r="AI13" s="365" t="s">
        <v>120</v>
      </c>
      <c r="AJ13" s="420" t="s">
        <v>120</v>
      </c>
      <c r="AK13" s="134"/>
    </row>
    <row r="14" spans="1:37" ht="27" customHeight="1" x14ac:dyDescent="0.2">
      <c r="A14" s="135"/>
      <c r="B14" s="709"/>
      <c r="C14" s="260" t="s">
        <v>161</v>
      </c>
      <c r="D14" s="313" t="s">
        <v>162</v>
      </c>
      <c r="E14" s="359" t="s">
        <v>163</v>
      </c>
      <c r="F14" s="312" t="s">
        <v>73</v>
      </c>
      <c r="G14" s="312">
        <v>2</v>
      </c>
      <c r="H14" s="636"/>
      <c r="I14" s="267"/>
      <c r="J14" s="267"/>
      <c r="K14" s="626">
        <f t="shared" ref="K14:AJ14" si="3">SUM(K15:K19)</f>
        <v>22.5</v>
      </c>
      <c r="L14" s="330">
        <f t="shared" si="3"/>
        <v>30</v>
      </c>
      <c r="M14" s="330">
        <f t="shared" si="3"/>
        <v>30</v>
      </c>
      <c r="N14" s="330">
        <f t="shared" si="3"/>
        <v>30</v>
      </c>
      <c r="O14" s="330">
        <f t="shared" si="3"/>
        <v>30</v>
      </c>
      <c r="P14" s="330">
        <f t="shared" si="3"/>
        <v>39</v>
      </c>
      <c r="Q14" s="330">
        <f t="shared" si="3"/>
        <v>39</v>
      </c>
      <c r="R14" s="330">
        <f t="shared" si="3"/>
        <v>39</v>
      </c>
      <c r="S14" s="330">
        <f t="shared" si="3"/>
        <v>39</v>
      </c>
      <c r="T14" s="330">
        <f t="shared" si="3"/>
        <v>39</v>
      </c>
      <c r="U14" s="330">
        <f t="shared" si="3"/>
        <v>60</v>
      </c>
      <c r="V14" s="330">
        <f t="shared" si="3"/>
        <v>60</v>
      </c>
      <c r="W14" s="330">
        <f t="shared" si="3"/>
        <v>60</v>
      </c>
      <c r="X14" s="330">
        <f t="shared" si="3"/>
        <v>60</v>
      </c>
      <c r="Y14" s="330">
        <f t="shared" si="3"/>
        <v>60</v>
      </c>
      <c r="Z14" s="330">
        <f t="shared" si="3"/>
        <v>60</v>
      </c>
      <c r="AA14" s="330">
        <f t="shared" si="3"/>
        <v>60</v>
      </c>
      <c r="AB14" s="330">
        <f t="shared" si="3"/>
        <v>60</v>
      </c>
      <c r="AC14" s="330">
        <f t="shared" si="3"/>
        <v>60</v>
      </c>
      <c r="AD14" s="330">
        <f t="shared" si="3"/>
        <v>60</v>
      </c>
      <c r="AE14" s="330">
        <f t="shared" si="3"/>
        <v>60</v>
      </c>
      <c r="AF14" s="330">
        <f t="shared" si="3"/>
        <v>60</v>
      </c>
      <c r="AG14" s="330">
        <f t="shared" si="3"/>
        <v>60</v>
      </c>
      <c r="AH14" s="330">
        <f t="shared" si="3"/>
        <v>60</v>
      </c>
      <c r="AI14" s="330">
        <f t="shared" si="3"/>
        <v>60</v>
      </c>
      <c r="AJ14" s="330">
        <f t="shared" si="3"/>
        <v>60</v>
      </c>
      <c r="AK14" s="134"/>
    </row>
    <row r="15" spans="1:37" ht="27" customHeight="1" x14ac:dyDescent="0.2">
      <c r="A15" s="157"/>
      <c r="B15" s="709"/>
      <c r="C15" s="263" t="s">
        <v>164</v>
      </c>
      <c r="D15" s="432" t="s">
        <v>564</v>
      </c>
      <c r="E15" s="350" t="s">
        <v>121</v>
      </c>
      <c r="F15" s="351" t="s">
        <v>73</v>
      </c>
      <c r="G15" s="362">
        <v>2</v>
      </c>
      <c r="H15" s="635"/>
      <c r="I15" s="267"/>
      <c r="J15" s="267"/>
      <c r="K15" s="626">
        <v>15</v>
      </c>
      <c r="L15" s="346">
        <v>15</v>
      </c>
      <c r="M15" s="346">
        <v>15</v>
      </c>
      <c r="N15" s="346">
        <v>15</v>
      </c>
      <c r="O15" s="346">
        <v>15</v>
      </c>
      <c r="P15" s="346">
        <v>15</v>
      </c>
      <c r="Q15" s="346">
        <v>15</v>
      </c>
      <c r="R15" s="346">
        <v>15</v>
      </c>
      <c r="S15" s="346">
        <v>15</v>
      </c>
      <c r="T15" s="346">
        <v>15</v>
      </c>
      <c r="U15" s="346">
        <v>15</v>
      </c>
      <c r="V15" s="346">
        <v>15</v>
      </c>
      <c r="W15" s="346">
        <v>15</v>
      </c>
      <c r="X15" s="346">
        <v>15</v>
      </c>
      <c r="Y15" s="346">
        <v>15</v>
      </c>
      <c r="Z15" s="346">
        <v>15</v>
      </c>
      <c r="AA15" s="346">
        <v>15</v>
      </c>
      <c r="AB15" s="346">
        <v>15</v>
      </c>
      <c r="AC15" s="346">
        <v>15</v>
      </c>
      <c r="AD15" s="346">
        <v>15</v>
      </c>
      <c r="AE15" s="346">
        <v>15</v>
      </c>
      <c r="AF15" s="346">
        <v>15</v>
      </c>
      <c r="AG15" s="346">
        <v>15</v>
      </c>
      <c r="AH15" s="346">
        <v>15</v>
      </c>
      <c r="AI15" s="346">
        <v>15</v>
      </c>
      <c r="AJ15" s="389">
        <v>15</v>
      </c>
      <c r="AK15" s="134"/>
    </row>
    <row r="16" spans="1:37" ht="27" customHeight="1" x14ac:dyDescent="0.2">
      <c r="A16" s="157"/>
      <c r="B16" s="709"/>
      <c r="C16" s="263" t="s">
        <v>164</v>
      </c>
      <c r="D16" s="432" t="s">
        <v>565</v>
      </c>
      <c r="E16" s="350"/>
      <c r="F16" s="351" t="s">
        <v>73</v>
      </c>
      <c r="G16" s="362">
        <v>2</v>
      </c>
      <c r="H16" s="635"/>
      <c r="I16" s="267"/>
      <c r="J16" s="267"/>
      <c r="K16" s="626">
        <v>7.5</v>
      </c>
      <c r="L16" s="346">
        <v>15</v>
      </c>
      <c r="M16" s="346">
        <v>15</v>
      </c>
      <c r="N16" s="346">
        <v>15</v>
      </c>
      <c r="O16" s="346">
        <v>15</v>
      </c>
      <c r="P16" s="346">
        <v>15</v>
      </c>
      <c r="Q16" s="346">
        <v>15</v>
      </c>
      <c r="R16" s="346">
        <v>15</v>
      </c>
      <c r="S16" s="346">
        <v>15</v>
      </c>
      <c r="T16" s="346">
        <v>15</v>
      </c>
      <c r="U16" s="346">
        <v>15</v>
      </c>
      <c r="V16" s="346">
        <v>15</v>
      </c>
      <c r="W16" s="346">
        <v>15</v>
      </c>
      <c r="X16" s="346">
        <v>15</v>
      </c>
      <c r="Y16" s="346">
        <v>15</v>
      </c>
      <c r="Z16" s="346">
        <v>15</v>
      </c>
      <c r="AA16" s="346">
        <v>15</v>
      </c>
      <c r="AB16" s="346">
        <v>15</v>
      </c>
      <c r="AC16" s="346">
        <v>15</v>
      </c>
      <c r="AD16" s="346">
        <v>15</v>
      </c>
      <c r="AE16" s="346">
        <v>15</v>
      </c>
      <c r="AF16" s="346">
        <v>15</v>
      </c>
      <c r="AG16" s="346">
        <v>15</v>
      </c>
      <c r="AH16" s="346">
        <v>15</v>
      </c>
      <c r="AI16" s="346">
        <v>15</v>
      </c>
      <c r="AJ16" s="389">
        <v>15</v>
      </c>
      <c r="AK16" s="134"/>
    </row>
    <row r="17" spans="1:37" ht="27" customHeight="1" x14ac:dyDescent="0.2">
      <c r="A17" s="157"/>
      <c r="B17" s="709"/>
      <c r="C17" s="263" t="s">
        <v>164</v>
      </c>
      <c r="D17" s="432" t="s">
        <v>566</v>
      </c>
      <c r="E17" s="350"/>
      <c r="F17" s="351" t="s">
        <v>73</v>
      </c>
      <c r="G17" s="362">
        <v>2</v>
      </c>
      <c r="H17" s="635"/>
      <c r="I17" s="267"/>
      <c r="J17" s="267"/>
      <c r="K17" s="626">
        <v>0</v>
      </c>
      <c r="L17" s="346">
        <v>0</v>
      </c>
      <c r="M17" s="346">
        <v>0</v>
      </c>
      <c r="N17" s="346">
        <v>0</v>
      </c>
      <c r="O17" s="346">
        <v>0</v>
      </c>
      <c r="P17" s="346">
        <v>9</v>
      </c>
      <c r="Q17" s="346">
        <v>9</v>
      </c>
      <c r="R17" s="346">
        <v>9</v>
      </c>
      <c r="S17" s="346">
        <v>9</v>
      </c>
      <c r="T17" s="346">
        <v>9</v>
      </c>
      <c r="U17" s="346">
        <v>9</v>
      </c>
      <c r="V17" s="346">
        <v>9</v>
      </c>
      <c r="W17" s="346">
        <v>9</v>
      </c>
      <c r="X17" s="346">
        <v>9</v>
      </c>
      <c r="Y17" s="346">
        <v>9</v>
      </c>
      <c r="Z17" s="346">
        <v>9</v>
      </c>
      <c r="AA17" s="346">
        <v>9</v>
      </c>
      <c r="AB17" s="346">
        <v>9</v>
      </c>
      <c r="AC17" s="346">
        <v>9</v>
      </c>
      <c r="AD17" s="346">
        <v>9</v>
      </c>
      <c r="AE17" s="346">
        <v>9</v>
      </c>
      <c r="AF17" s="346">
        <v>9</v>
      </c>
      <c r="AG17" s="346">
        <v>9</v>
      </c>
      <c r="AH17" s="346">
        <v>9</v>
      </c>
      <c r="AI17" s="346">
        <v>9</v>
      </c>
      <c r="AJ17" s="389">
        <v>9</v>
      </c>
      <c r="AK17" s="134"/>
    </row>
    <row r="18" spans="1:37" ht="27" customHeight="1" x14ac:dyDescent="0.2">
      <c r="A18" s="157"/>
      <c r="B18" s="709"/>
      <c r="C18" s="263" t="s">
        <v>164</v>
      </c>
      <c r="D18" s="432" t="s">
        <v>567</v>
      </c>
      <c r="E18" s="350"/>
      <c r="F18" s="351" t="s">
        <v>73</v>
      </c>
      <c r="G18" s="362">
        <v>2</v>
      </c>
      <c r="H18" s="635"/>
      <c r="I18" s="267"/>
      <c r="J18" s="267"/>
      <c r="K18" s="626">
        <v>0</v>
      </c>
      <c r="L18" s="346">
        <v>0</v>
      </c>
      <c r="M18" s="346">
        <v>0</v>
      </c>
      <c r="N18" s="346">
        <v>0</v>
      </c>
      <c r="O18" s="346">
        <v>0</v>
      </c>
      <c r="P18" s="346">
        <v>0</v>
      </c>
      <c r="Q18" s="346">
        <v>0</v>
      </c>
      <c r="R18" s="346">
        <v>0</v>
      </c>
      <c r="S18" s="346">
        <v>0</v>
      </c>
      <c r="T18" s="346">
        <v>0</v>
      </c>
      <c r="U18" s="346">
        <v>21</v>
      </c>
      <c r="V18" s="346">
        <v>21</v>
      </c>
      <c r="W18" s="346">
        <v>21</v>
      </c>
      <c r="X18" s="346">
        <v>21</v>
      </c>
      <c r="Y18" s="346">
        <v>21</v>
      </c>
      <c r="Z18" s="346">
        <v>21</v>
      </c>
      <c r="AA18" s="346">
        <v>21</v>
      </c>
      <c r="AB18" s="346">
        <v>21</v>
      </c>
      <c r="AC18" s="346">
        <v>21</v>
      </c>
      <c r="AD18" s="346">
        <v>21</v>
      </c>
      <c r="AE18" s="346">
        <v>21</v>
      </c>
      <c r="AF18" s="346">
        <v>21</v>
      </c>
      <c r="AG18" s="346">
        <v>21</v>
      </c>
      <c r="AH18" s="346">
        <v>21</v>
      </c>
      <c r="AI18" s="346">
        <v>21</v>
      </c>
      <c r="AJ18" s="389">
        <v>21</v>
      </c>
      <c r="AK18" s="134"/>
    </row>
    <row r="19" spans="1:37" ht="27" customHeight="1" x14ac:dyDescent="0.2">
      <c r="A19" s="179"/>
      <c r="B19" s="709"/>
      <c r="C19" s="263" t="s">
        <v>120</v>
      </c>
      <c r="D19" s="339"/>
      <c r="E19" s="350" t="s">
        <v>120</v>
      </c>
      <c r="F19" s="351" t="s">
        <v>73</v>
      </c>
      <c r="G19" s="351">
        <v>2</v>
      </c>
      <c r="H19" s="635"/>
      <c r="I19" s="267"/>
      <c r="J19" s="267"/>
      <c r="K19" s="626" t="s">
        <v>120</v>
      </c>
      <c r="L19" s="346" t="s">
        <v>120</v>
      </c>
      <c r="M19" s="346" t="s">
        <v>120</v>
      </c>
      <c r="N19" s="346" t="s">
        <v>120</v>
      </c>
      <c r="O19" s="346" t="s">
        <v>120</v>
      </c>
      <c r="P19" s="346" t="s">
        <v>120</v>
      </c>
      <c r="Q19" s="346" t="s">
        <v>120</v>
      </c>
      <c r="R19" s="346" t="s">
        <v>120</v>
      </c>
      <c r="S19" s="346" t="s">
        <v>120</v>
      </c>
      <c r="T19" s="346" t="s">
        <v>120</v>
      </c>
      <c r="U19" s="346" t="s">
        <v>120</v>
      </c>
      <c r="V19" s="346" t="s">
        <v>120</v>
      </c>
      <c r="W19" s="346" t="s">
        <v>120</v>
      </c>
      <c r="X19" s="346" t="s">
        <v>120</v>
      </c>
      <c r="Y19" s="346" t="s">
        <v>120</v>
      </c>
      <c r="Z19" s="346" t="s">
        <v>120</v>
      </c>
      <c r="AA19" s="346" t="s">
        <v>120</v>
      </c>
      <c r="AB19" s="346" t="s">
        <v>120</v>
      </c>
      <c r="AC19" s="346" t="s">
        <v>120</v>
      </c>
      <c r="AD19" s="346" t="s">
        <v>120</v>
      </c>
      <c r="AE19" s="346" t="s">
        <v>120</v>
      </c>
      <c r="AF19" s="346" t="s">
        <v>120</v>
      </c>
      <c r="AG19" s="346" t="s">
        <v>120</v>
      </c>
      <c r="AH19" s="346" t="s">
        <v>120</v>
      </c>
      <c r="AI19" s="346" t="s">
        <v>120</v>
      </c>
      <c r="AJ19" s="389" t="s">
        <v>120</v>
      </c>
      <c r="AK19" s="134"/>
    </row>
    <row r="20" spans="1:37" ht="27" customHeight="1" thickBot="1" x14ac:dyDescent="0.25">
      <c r="A20" s="135"/>
      <c r="B20" s="710"/>
      <c r="C20" s="260" t="s">
        <v>165</v>
      </c>
      <c r="D20" s="435" t="s">
        <v>166</v>
      </c>
      <c r="E20" s="603" t="s">
        <v>167</v>
      </c>
      <c r="F20" s="436" t="s">
        <v>73</v>
      </c>
      <c r="G20" s="436">
        <v>2</v>
      </c>
      <c r="H20" s="636"/>
      <c r="I20" s="267"/>
      <c r="J20" s="267"/>
      <c r="K20" s="626">
        <f>'1. BL Licences'!H3</f>
        <v>238.79999999999998</v>
      </c>
      <c r="L20" s="606">
        <f>$K$20</f>
        <v>238.79999999999998</v>
      </c>
      <c r="M20" s="606">
        <f t="shared" ref="M20:AJ20" si="4">$K$20</f>
        <v>238.79999999999998</v>
      </c>
      <c r="N20" s="606">
        <f t="shared" si="4"/>
        <v>238.79999999999998</v>
      </c>
      <c r="O20" s="606">
        <f t="shared" si="4"/>
        <v>238.79999999999998</v>
      </c>
      <c r="P20" s="606">
        <f t="shared" si="4"/>
        <v>238.79999999999998</v>
      </c>
      <c r="Q20" s="606">
        <f t="shared" si="4"/>
        <v>238.79999999999998</v>
      </c>
      <c r="R20" s="606">
        <f t="shared" si="4"/>
        <v>238.79999999999998</v>
      </c>
      <c r="S20" s="606">
        <f t="shared" si="4"/>
        <v>238.79999999999998</v>
      </c>
      <c r="T20" s="606">
        <f t="shared" si="4"/>
        <v>238.79999999999998</v>
      </c>
      <c r="U20" s="606">
        <f t="shared" si="4"/>
        <v>238.79999999999998</v>
      </c>
      <c r="V20" s="606">
        <f t="shared" si="4"/>
        <v>238.79999999999998</v>
      </c>
      <c r="W20" s="606">
        <f t="shared" si="4"/>
        <v>238.79999999999998</v>
      </c>
      <c r="X20" s="606">
        <f t="shared" si="4"/>
        <v>238.79999999999998</v>
      </c>
      <c r="Y20" s="606">
        <f t="shared" si="4"/>
        <v>238.79999999999998</v>
      </c>
      <c r="Z20" s="606">
        <f t="shared" si="4"/>
        <v>238.79999999999998</v>
      </c>
      <c r="AA20" s="606">
        <f t="shared" si="4"/>
        <v>238.79999999999998</v>
      </c>
      <c r="AB20" s="606">
        <f t="shared" si="4"/>
        <v>238.79999999999998</v>
      </c>
      <c r="AC20" s="606">
        <f t="shared" si="4"/>
        <v>238.79999999999998</v>
      </c>
      <c r="AD20" s="606">
        <f t="shared" si="4"/>
        <v>238.79999999999998</v>
      </c>
      <c r="AE20" s="606">
        <f t="shared" si="4"/>
        <v>238.79999999999998</v>
      </c>
      <c r="AF20" s="606">
        <f t="shared" si="4"/>
        <v>238.79999999999998</v>
      </c>
      <c r="AG20" s="606">
        <f t="shared" si="4"/>
        <v>238.79999999999998</v>
      </c>
      <c r="AH20" s="606">
        <f t="shared" si="4"/>
        <v>238.79999999999998</v>
      </c>
      <c r="AI20" s="606">
        <f t="shared" si="4"/>
        <v>238.79999999999998</v>
      </c>
      <c r="AJ20" s="606">
        <f t="shared" si="4"/>
        <v>238.79999999999998</v>
      </c>
      <c r="AK20" s="134"/>
    </row>
    <row r="21" spans="1:37" ht="27" customHeight="1" x14ac:dyDescent="0.2">
      <c r="A21" s="135"/>
      <c r="B21" s="711" t="s">
        <v>168</v>
      </c>
      <c r="C21" s="260" t="s">
        <v>169</v>
      </c>
      <c r="D21" s="313" t="s">
        <v>170</v>
      </c>
      <c r="E21" s="359" t="s">
        <v>171</v>
      </c>
      <c r="F21" s="312" t="s">
        <v>73</v>
      </c>
      <c r="G21" s="312">
        <v>2</v>
      </c>
      <c r="H21" s="636"/>
      <c r="I21" s="267"/>
      <c r="J21" s="267"/>
      <c r="K21" s="626">
        <f>K22+K23+K26</f>
        <v>-0.2</v>
      </c>
      <c r="L21" s="330">
        <f t="shared" ref="L21:AJ21" si="5">L22+L23+L26</f>
        <v>-0.3</v>
      </c>
      <c r="M21" s="330">
        <f t="shared" si="5"/>
        <v>-0.4</v>
      </c>
      <c r="N21" s="330">
        <f t="shared" si="5"/>
        <v>-0.5</v>
      </c>
      <c r="O21" s="330">
        <f t="shared" si="5"/>
        <v>-0.6</v>
      </c>
      <c r="P21" s="330">
        <f t="shared" si="5"/>
        <v>-0.7</v>
      </c>
      <c r="Q21" s="330">
        <f t="shared" si="5"/>
        <v>-0.8</v>
      </c>
      <c r="R21" s="330">
        <f t="shared" si="5"/>
        <v>-0.9</v>
      </c>
      <c r="S21" s="330">
        <f t="shared" si="5"/>
        <v>-1</v>
      </c>
      <c r="T21" s="330">
        <f t="shared" si="5"/>
        <v>-1.1000000000000001</v>
      </c>
      <c r="U21" s="330">
        <f t="shared" si="5"/>
        <v>-1.2</v>
      </c>
      <c r="V21" s="330">
        <f t="shared" si="5"/>
        <v>-1.3</v>
      </c>
      <c r="W21" s="330">
        <f t="shared" si="5"/>
        <v>-1.4</v>
      </c>
      <c r="X21" s="330">
        <f t="shared" si="5"/>
        <v>-1.5</v>
      </c>
      <c r="Y21" s="330">
        <f t="shared" si="5"/>
        <v>-1.6</v>
      </c>
      <c r="Z21" s="330">
        <f t="shared" si="5"/>
        <v>-1.7</v>
      </c>
      <c r="AA21" s="330">
        <f t="shared" si="5"/>
        <v>-1.8</v>
      </c>
      <c r="AB21" s="330">
        <f t="shared" si="5"/>
        <v>-1.9</v>
      </c>
      <c r="AC21" s="330">
        <f t="shared" si="5"/>
        <v>-2</v>
      </c>
      <c r="AD21" s="330">
        <f t="shared" si="5"/>
        <v>-2.1</v>
      </c>
      <c r="AE21" s="330">
        <f t="shared" si="5"/>
        <v>-2.2000000000000002</v>
      </c>
      <c r="AF21" s="330">
        <f t="shared" si="5"/>
        <v>-2.2999999999999998</v>
      </c>
      <c r="AG21" s="330">
        <f t="shared" si="5"/>
        <v>-2.4</v>
      </c>
      <c r="AH21" s="330">
        <f t="shared" si="5"/>
        <v>-2.5</v>
      </c>
      <c r="AI21" s="330">
        <f t="shared" si="5"/>
        <v>-2.6</v>
      </c>
      <c r="AJ21" s="348">
        <f t="shared" si="5"/>
        <v>-2.7</v>
      </c>
      <c r="AK21" s="134"/>
    </row>
    <row r="22" spans="1:37" ht="27" customHeight="1" x14ac:dyDescent="0.2">
      <c r="A22" s="135"/>
      <c r="B22" s="712"/>
      <c r="C22" s="263" t="s">
        <v>172</v>
      </c>
      <c r="D22" s="349" t="s">
        <v>173</v>
      </c>
      <c r="E22" s="437" t="s">
        <v>174</v>
      </c>
      <c r="F22" s="362" t="s">
        <v>73</v>
      </c>
      <c r="G22" s="438">
        <v>2</v>
      </c>
      <c r="H22" s="637"/>
      <c r="I22" s="267"/>
      <c r="J22" s="267"/>
      <c r="K22" s="626">
        <v>-0.2</v>
      </c>
      <c r="L22" s="439">
        <v>-0.3</v>
      </c>
      <c r="M22" s="439">
        <v>-0.4</v>
      </c>
      <c r="N22" s="439">
        <v>-0.5</v>
      </c>
      <c r="O22" s="439">
        <v>-0.6</v>
      </c>
      <c r="P22" s="439">
        <v>-0.7</v>
      </c>
      <c r="Q22" s="439">
        <v>-0.8</v>
      </c>
      <c r="R22" s="439">
        <v>-0.9</v>
      </c>
      <c r="S22" s="439">
        <v>-1</v>
      </c>
      <c r="T22" s="439">
        <v>-1.1000000000000001</v>
      </c>
      <c r="U22" s="439">
        <v>-1.2</v>
      </c>
      <c r="V22" s="439">
        <v>-1.3</v>
      </c>
      <c r="W22" s="439">
        <v>-1.4</v>
      </c>
      <c r="X22" s="439">
        <v>-1.5</v>
      </c>
      <c r="Y22" s="439">
        <v>-1.6</v>
      </c>
      <c r="Z22" s="439">
        <v>-1.7</v>
      </c>
      <c r="AA22" s="439">
        <v>-1.8</v>
      </c>
      <c r="AB22" s="439">
        <v>-1.9</v>
      </c>
      <c r="AC22" s="439">
        <v>-2</v>
      </c>
      <c r="AD22" s="439">
        <v>-2.1</v>
      </c>
      <c r="AE22" s="439">
        <v>-2.2000000000000002</v>
      </c>
      <c r="AF22" s="439">
        <v>-2.2999999999999998</v>
      </c>
      <c r="AG22" s="439">
        <v>-2.4</v>
      </c>
      <c r="AH22" s="439">
        <v>-2.5</v>
      </c>
      <c r="AI22" s="439">
        <v>-2.6</v>
      </c>
      <c r="AJ22" s="389">
        <v>-2.7</v>
      </c>
      <c r="AK22" s="134"/>
    </row>
    <row r="23" spans="1:37" ht="27" customHeight="1" x14ac:dyDescent="0.2">
      <c r="A23" s="135"/>
      <c r="B23" s="712"/>
      <c r="C23" s="260" t="s">
        <v>175</v>
      </c>
      <c r="D23" s="313" t="s">
        <v>176</v>
      </c>
      <c r="E23" s="359" t="s">
        <v>177</v>
      </c>
      <c r="F23" s="312" t="s">
        <v>73</v>
      </c>
      <c r="G23" s="312">
        <v>2</v>
      </c>
      <c r="H23" s="636"/>
      <c r="I23" s="267"/>
      <c r="J23" s="267"/>
      <c r="K23" s="626">
        <f t="shared" ref="K23:AJ23" si="6">SUM(K24:K25)</f>
        <v>0</v>
      </c>
      <c r="L23" s="330">
        <f>SUM(L24:L25)</f>
        <v>0</v>
      </c>
      <c r="M23" s="330">
        <f t="shared" si="6"/>
        <v>0</v>
      </c>
      <c r="N23" s="330">
        <f t="shared" si="6"/>
        <v>0</v>
      </c>
      <c r="O23" s="330">
        <f t="shared" si="6"/>
        <v>0</v>
      </c>
      <c r="P23" s="330">
        <f t="shared" si="6"/>
        <v>0</v>
      </c>
      <c r="Q23" s="330">
        <f t="shared" si="6"/>
        <v>0</v>
      </c>
      <c r="R23" s="330">
        <f t="shared" si="6"/>
        <v>0</v>
      </c>
      <c r="S23" s="330">
        <f t="shared" si="6"/>
        <v>0</v>
      </c>
      <c r="T23" s="330">
        <f t="shared" si="6"/>
        <v>0</v>
      </c>
      <c r="U23" s="330">
        <f t="shared" si="6"/>
        <v>0</v>
      </c>
      <c r="V23" s="330">
        <f t="shared" si="6"/>
        <v>0</v>
      </c>
      <c r="W23" s="330">
        <f t="shared" si="6"/>
        <v>0</v>
      </c>
      <c r="X23" s="330">
        <f t="shared" si="6"/>
        <v>0</v>
      </c>
      <c r="Y23" s="330">
        <f t="shared" si="6"/>
        <v>0</v>
      </c>
      <c r="Z23" s="330">
        <f t="shared" si="6"/>
        <v>0</v>
      </c>
      <c r="AA23" s="330">
        <f t="shared" si="6"/>
        <v>0</v>
      </c>
      <c r="AB23" s="330">
        <f t="shared" si="6"/>
        <v>0</v>
      </c>
      <c r="AC23" s="330">
        <f t="shared" si="6"/>
        <v>0</v>
      </c>
      <c r="AD23" s="330">
        <f t="shared" si="6"/>
        <v>0</v>
      </c>
      <c r="AE23" s="330">
        <f t="shared" si="6"/>
        <v>0</v>
      </c>
      <c r="AF23" s="330">
        <f t="shared" si="6"/>
        <v>0</v>
      </c>
      <c r="AG23" s="330">
        <f t="shared" si="6"/>
        <v>0</v>
      </c>
      <c r="AH23" s="330">
        <f t="shared" si="6"/>
        <v>0</v>
      </c>
      <c r="AI23" s="330">
        <f t="shared" si="6"/>
        <v>0</v>
      </c>
      <c r="AJ23" s="330">
        <f t="shared" si="6"/>
        <v>0</v>
      </c>
      <c r="AK23" s="134"/>
    </row>
    <row r="24" spans="1:37" ht="27" customHeight="1" x14ac:dyDescent="0.2">
      <c r="A24" s="157"/>
      <c r="B24" s="712"/>
      <c r="C24" s="263" t="s">
        <v>178</v>
      </c>
      <c r="D24" s="432" t="s">
        <v>179</v>
      </c>
      <c r="E24" s="350" t="s">
        <v>180</v>
      </c>
      <c r="F24" s="351" t="s">
        <v>73</v>
      </c>
      <c r="G24" s="362">
        <v>2</v>
      </c>
      <c r="H24" s="635"/>
      <c r="I24" s="440"/>
      <c r="J24" s="440"/>
      <c r="K24" s="627"/>
      <c r="L24" s="365"/>
      <c r="M24" s="365"/>
      <c r="N24" s="365"/>
      <c r="O24" s="365"/>
      <c r="P24" s="365"/>
      <c r="Q24" s="365"/>
      <c r="R24" s="365"/>
      <c r="S24" s="365"/>
      <c r="T24" s="365"/>
      <c r="U24" s="365"/>
      <c r="V24" s="365"/>
      <c r="W24" s="365"/>
      <c r="X24" s="365"/>
      <c r="Y24" s="365"/>
      <c r="Z24" s="365"/>
      <c r="AA24" s="365"/>
      <c r="AB24" s="365"/>
      <c r="AC24" s="365"/>
      <c r="AD24" s="365"/>
      <c r="AE24" s="365"/>
      <c r="AF24" s="365"/>
      <c r="AG24" s="365"/>
      <c r="AH24" s="365"/>
      <c r="AI24" s="365"/>
      <c r="AJ24" s="420"/>
      <c r="AK24" s="134"/>
    </row>
    <row r="25" spans="1:37" ht="27" customHeight="1" x14ac:dyDescent="0.2">
      <c r="A25" s="135"/>
      <c r="B25" s="712"/>
      <c r="C25" s="240" t="s">
        <v>120</v>
      </c>
      <c r="D25" s="341"/>
      <c r="E25" s="364" t="s">
        <v>120</v>
      </c>
      <c r="F25" s="341" t="s">
        <v>120</v>
      </c>
      <c r="G25" s="341">
        <v>2</v>
      </c>
      <c r="H25" s="635"/>
      <c r="I25" s="267"/>
      <c r="J25" s="267"/>
      <c r="K25" s="626" t="s">
        <v>120</v>
      </c>
      <c r="L25" s="365" t="s">
        <v>120</v>
      </c>
      <c r="M25" s="365" t="s">
        <v>120</v>
      </c>
      <c r="N25" s="365" t="s">
        <v>120</v>
      </c>
      <c r="O25" s="365" t="s">
        <v>120</v>
      </c>
      <c r="P25" s="365" t="s">
        <v>120</v>
      </c>
      <c r="Q25" s="365" t="s">
        <v>120</v>
      </c>
      <c r="R25" s="365" t="s">
        <v>120</v>
      </c>
      <c r="S25" s="365" t="s">
        <v>120</v>
      </c>
      <c r="T25" s="365" t="s">
        <v>120</v>
      </c>
      <c r="U25" s="365" t="s">
        <v>120</v>
      </c>
      <c r="V25" s="365" t="s">
        <v>120</v>
      </c>
      <c r="W25" s="365" t="s">
        <v>120</v>
      </c>
      <c r="X25" s="365" t="s">
        <v>120</v>
      </c>
      <c r="Y25" s="365" t="s">
        <v>120</v>
      </c>
      <c r="Z25" s="365" t="s">
        <v>120</v>
      </c>
      <c r="AA25" s="365" t="s">
        <v>120</v>
      </c>
      <c r="AB25" s="365" t="s">
        <v>120</v>
      </c>
      <c r="AC25" s="365" t="s">
        <v>120</v>
      </c>
      <c r="AD25" s="365" t="s">
        <v>120</v>
      </c>
      <c r="AE25" s="365" t="s">
        <v>120</v>
      </c>
      <c r="AF25" s="365" t="s">
        <v>120</v>
      </c>
      <c r="AG25" s="365" t="s">
        <v>120</v>
      </c>
      <c r="AH25" s="365" t="s">
        <v>120</v>
      </c>
      <c r="AI25" s="365" t="s">
        <v>120</v>
      </c>
      <c r="AJ25" s="420" t="s">
        <v>120</v>
      </c>
      <c r="AK25" s="134"/>
    </row>
    <row r="26" spans="1:37" ht="27" customHeight="1" x14ac:dyDescent="0.2">
      <c r="A26" s="135"/>
      <c r="B26" s="712"/>
      <c r="C26" s="260" t="s">
        <v>181</v>
      </c>
      <c r="D26" s="313" t="s">
        <v>182</v>
      </c>
      <c r="E26" s="359" t="s">
        <v>174</v>
      </c>
      <c r="F26" s="312" t="s">
        <v>73</v>
      </c>
      <c r="G26" s="312">
        <v>2</v>
      </c>
      <c r="H26" s="636"/>
      <c r="I26" s="267"/>
      <c r="J26" s="267"/>
      <c r="K26" s="626">
        <f>SUM(K27:K28)</f>
        <v>0</v>
      </c>
      <c r="L26" s="330">
        <f>SUM(L27:L28)</f>
        <v>0</v>
      </c>
      <c r="M26" s="330">
        <f t="shared" ref="M26:AJ26" si="7">SUM(M27:M28)</f>
        <v>0</v>
      </c>
      <c r="N26" s="330">
        <f t="shared" si="7"/>
        <v>0</v>
      </c>
      <c r="O26" s="330">
        <f t="shared" si="7"/>
        <v>0</v>
      </c>
      <c r="P26" s="330">
        <f t="shared" si="7"/>
        <v>0</v>
      </c>
      <c r="Q26" s="330">
        <f t="shared" si="7"/>
        <v>0</v>
      </c>
      <c r="R26" s="330">
        <f t="shared" si="7"/>
        <v>0</v>
      </c>
      <c r="S26" s="330">
        <f t="shared" si="7"/>
        <v>0</v>
      </c>
      <c r="T26" s="330">
        <f t="shared" si="7"/>
        <v>0</v>
      </c>
      <c r="U26" s="330">
        <f t="shared" si="7"/>
        <v>0</v>
      </c>
      <c r="V26" s="330">
        <f t="shared" si="7"/>
        <v>0</v>
      </c>
      <c r="W26" s="330">
        <f t="shared" si="7"/>
        <v>0</v>
      </c>
      <c r="X26" s="330">
        <f t="shared" si="7"/>
        <v>0</v>
      </c>
      <c r="Y26" s="330">
        <f t="shared" si="7"/>
        <v>0</v>
      </c>
      <c r="Z26" s="330">
        <f t="shared" si="7"/>
        <v>0</v>
      </c>
      <c r="AA26" s="330">
        <f t="shared" si="7"/>
        <v>0</v>
      </c>
      <c r="AB26" s="330">
        <f t="shared" si="7"/>
        <v>0</v>
      </c>
      <c r="AC26" s="330">
        <f t="shared" si="7"/>
        <v>0</v>
      </c>
      <c r="AD26" s="330">
        <f t="shared" si="7"/>
        <v>0</v>
      </c>
      <c r="AE26" s="330">
        <f t="shared" si="7"/>
        <v>0</v>
      </c>
      <c r="AF26" s="330">
        <f t="shared" si="7"/>
        <v>0</v>
      </c>
      <c r="AG26" s="330">
        <f t="shared" si="7"/>
        <v>0</v>
      </c>
      <c r="AH26" s="330">
        <f t="shared" si="7"/>
        <v>0</v>
      </c>
      <c r="AI26" s="330">
        <f t="shared" si="7"/>
        <v>0</v>
      </c>
      <c r="AJ26" s="348">
        <f t="shared" si="7"/>
        <v>0</v>
      </c>
      <c r="AK26" s="134"/>
    </row>
    <row r="27" spans="1:37" ht="27" customHeight="1" x14ac:dyDescent="0.2">
      <c r="A27" s="135"/>
      <c r="B27" s="712"/>
      <c r="C27" s="263"/>
      <c r="D27" s="441"/>
      <c r="E27" s="350"/>
      <c r="F27" s="351"/>
      <c r="G27" s="351">
        <v>2</v>
      </c>
      <c r="H27" s="636"/>
      <c r="I27" s="287"/>
      <c r="J27" s="287"/>
      <c r="K27" s="628"/>
      <c r="L27" s="346"/>
      <c r="M27" s="346"/>
      <c r="N27" s="346"/>
      <c r="O27" s="346"/>
      <c r="P27" s="346"/>
      <c r="Q27" s="346"/>
      <c r="R27" s="346"/>
      <c r="S27" s="346"/>
      <c r="T27" s="346"/>
      <c r="U27" s="346"/>
      <c r="V27" s="346"/>
      <c r="W27" s="346"/>
      <c r="X27" s="346"/>
      <c r="Y27" s="346"/>
      <c r="Z27" s="346"/>
      <c r="AA27" s="346"/>
      <c r="AB27" s="346"/>
      <c r="AC27" s="346"/>
      <c r="AD27" s="346"/>
      <c r="AE27" s="346"/>
      <c r="AF27" s="346"/>
      <c r="AG27" s="346"/>
      <c r="AH27" s="346"/>
      <c r="AI27" s="346"/>
      <c r="AJ27" s="389"/>
      <c r="AK27" s="134"/>
    </row>
    <row r="28" spans="1:37" ht="27" customHeight="1" x14ac:dyDescent="0.2">
      <c r="A28" s="135"/>
      <c r="B28" s="712"/>
      <c r="C28" s="240" t="s">
        <v>120</v>
      </c>
      <c r="D28" s="341"/>
      <c r="E28" s="364" t="s">
        <v>120</v>
      </c>
      <c r="F28" s="341" t="s">
        <v>120</v>
      </c>
      <c r="G28" s="341">
        <v>2</v>
      </c>
      <c r="H28" s="635"/>
      <c r="I28" s="267"/>
      <c r="J28" s="267"/>
      <c r="K28" s="626" t="s">
        <v>120</v>
      </c>
      <c r="L28" s="365" t="s">
        <v>120</v>
      </c>
      <c r="M28" s="365" t="s">
        <v>120</v>
      </c>
      <c r="N28" s="365" t="s">
        <v>120</v>
      </c>
      <c r="O28" s="365" t="s">
        <v>120</v>
      </c>
      <c r="P28" s="365" t="s">
        <v>120</v>
      </c>
      <c r="Q28" s="365" t="s">
        <v>120</v>
      </c>
      <c r="R28" s="365" t="s">
        <v>120</v>
      </c>
      <c r="S28" s="365" t="s">
        <v>120</v>
      </c>
      <c r="T28" s="365" t="s">
        <v>120</v>
      </c>
      <c r="U28" s="365" t="s">
        <v>120</v>
      </c>
      <c r="V28" s="365" t="s">
        <v>120</v>
      </c>
      <c r="W28" s="365" t="s">
        <v>120</v>
      </c>
      <c r="X28" s="365" t="s">
        <v>120</v>
      </c>
      <c r="Y28" s="365" t="s">
        <v>120</v>
      </c>
      <c r="Z28" s="365" t="s">
        <v>120</v>
      </c>
      <c r="AA28" s="365" t="s">
        <v>120</v>
      </c>
      <c r="AB28" s="365" t="s">
        <v>120</v>
      </c>
      <c r="AC28" s="365" t="s">
        <v>120</v>
      </c>
      <c r="AD28" s="365" t="s">
        <v>120</v>
      </c>
      <c r="AE28" s="365" t="s">
        <v>120</v>
      </c>
      <c r="AF28" s="365" t="s">
        <v>120</v>
      </c>
      <c r="AG28" s="365" t="s">
        <v>120</v>
      </c>
      <c r="AH28" s="365" t="s">
        <v>120</v>
      </c>
      <c r="AI28" s="365" t="s">
        <v>120</v>
      </c>
      <c r="AJ28" s="420" t="s">
        <v>120</v>
      </c>
      <c r="AK28" s="134"/>
    </row>
    <row r="29" spans="1:37" ht="27" customHeight="1" x14ac:dyDescent="0.2">
      <c r="A29" s="135"/>
      <c r="B29" s="712"/>
      <c r="C29" s="263" t="s">
        <v>183</v>
      </c>
      <c r="D29" s="441" t="s">
        <v>184</v>
      </c>
      <c r="E29" s="350" t="s">
        <v>121</v>
      </c>
      <c r="F29" s="351" t="s">
        <v>73</v>
      </c>
      <c r="G29" s="351">
        <v>2</v>
      </c>
      <c r="H29" s="636"/>
      <c r="I29" s="631"/>
      <c r="J29" s="337"/>
      <c r="K29" s="629">
        <v>2.4</v>
      </c>
      <c r="L29" s="346">
        <v>2.4</v>
      </c>
      <c r="M29" s="346">
        <v>2.4</v>
      </c>
      <c r="N29" s="346">
        <v>2.4</v>
      </c>
      <c r="O29" s="346">
        <v>2.4</v>
      </c>
      <c r="P29" s="346">
        <v>2.4</v>
      </c>
      <c r="Q29" s="346">
        <v>2.4</v>
      </c>
      <c r="R29" s="346">
        <v>2.4</v>
      </c>
      <c r="S29" s="346">
        <v>2.4</v>
      </c>
      <c r="T29" s="346">
        <v>2.4</v>
      </c>
      <c r="U29" s="346">
        <v>2.4</v>
      </c>
      <c r="V29" s="346">
        <v>2.4</v>
      </c>
      <c r="W29" s="346">
        <v>2.4</v>
      </c>
      <c r="X29" s="346">
        <v>2.4</v>
      </c>
      <c r="Y29" s="346">
        <v>2.4</v>
      </c>
      <c r="Z29" s="346">
        <v>2.4</v>
      </c>
      <c r="AA29" s="346">
        <v>2.4</v>
      </c>
      <c r="AB29" s="346">
        <v>2.4</v>
      </c>
      <c r="AC29" s="346">
        <v>2.4</v>
      </c>
      <c r="AD29" s="346">
        <v>2.4</v>
      </c>
      <c r="AE29" s="346">
        <v>2.4</v>
      </c>
      <c r="AF29" s="346">
        <v>2.4</v>
      </c>
      <c r="AG29" s="346">
        <v>2.4</v>
      </c>
      <c r="AH29" s="346">
        <v>2.4</v>
      </c>
      <c r="AI29" s="346">
        <v>2.4</v>
      </c>
      <c r="AJ29" s="389">
        <v>2.4</v>
      </c>
      <c r="AK29" s="134"/>
    </row>
    <row r="30" spans="1:37" ht="27" customHeight="1" thickBot="1" x14ac:dyDescent="0.25">
      <c r="A30" s="135"/>
      <c r="B30" s="713"/>
      <c r="C30" s="442" t="s">
        <v>185</v>
      </c>
      <c r="D30" s="443" t="s">
        <v>186</v>
      </c>
      <c r="E30" s="444" t="s">
        <v>121</v>
      </c>
      <c r="F30" s="445" t="s">
        <v>73</v>
      </c>
      <c r="G30" s="445">
        <v>2</v>
      </c>
      <c r="H30" s="638"/>
      <c r="I30" s="446"/>
      <c r="J30" s="446"/>
      <c r="K30" s="630">
        <v>6.4</v>
      </c>
      <c r="L30" s="447">
        <v>6.4</v>
      </c>
      <c r="M30" s="447">
        <v>6.4</v>
      </c>
      <c r="N30" s="447">
        <v>6.4</v>
      </c>
      <c r="O30" s="447">
        <v>6.4</v>
      </c>
      <c r="P30" s="447">
        <v>6.4</v>
      </c>
      <c r="Q30" s="447">
        <v>6.4</v>
      </c>
      <c r="R30" s="447">
        <v>6.4</v>
      </c>
      <c r="S30" s="447">
        <v>6.4</v>
      </c>
      <c r="T30" s="447">
        <v>6.4</v>
      </c>
      <c r="U30" s="447">
        <v>6.4</v>
      </c>
      <c r="V30" s="447">
        <v>6.4</v>
      </c>
      <c r="W30" s="447">
        <v>6.4</v>
      </c>
      <c r="X30" s="447">
        <v>6.4</v>
      </c>
      <c r="Y30" s="447">
        <v>6.4</v>
      </c>
      <c r="Z30" s="447">
        <v>6.4</v>
      </c>
      <c r="AA30" s="447">
        <v>6.4</v>
      </c>
      <c r="AB30" s="447">
        <v>6.4</v>
      </c>
      <c r="AC30" s="447">
        <v>6.4</v>
      </c>
      <c r="AD30" s="447">
        <v>6.4</v>
      </c>
      <c r="AE30" s="447">
        <v>6.4</v>
      </c>
      <c r="AF30" s="447">
        <v>6.4</v>
      </c>
      <c r="AG30" s="447">
        <v>6.4</v>
      </c>
      <c r="AH30" s="447">
        <v>6.4</v>
      </c>
      <c r="AI30" s="447">
        <v>6.4</v>
      </c>
      <c r="AJ30" s="448">
        <v>6.4</v>
      </c>
      <c r="AK30" s="134"/>
    </row>
    <row r="31" spans="1:37" ht="27" customHeight="1" x14ac:dyDescent="0.25">
      <c r="A31" s="156"/>
      <c r="B31" s="182"/>
      <c r="C31" s="158"/>
      <c r="D31" s="158"/>
      <c r="E31" s="183"/>
      <c r="F31" s="158"/>
      <c r="G31" s="158"/>
      <c r="H31" s="184"/>
      <c r="I31" s="185"/>
      <c r="J31" s="186"/>
      <c r="K31" s="158"/>
      <c r="L31" s="186"/>
      <c r="M31" s="187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58"/>
      <c r="AJ31" s="158"/>
      <c r="AK31" s="158"/>
    </row>
    <row r="32" spans="1:37" ht="27" customHeight="1" x14ac:dyDescent="0.25">
      <c r="A32" s="156"/>
      <c r="B32" s="182"/>
      <c r="C32" s="158"/>
      <c r="D32" s="158"/>
      <c r="E32" s="188"/>
      <c r="F32" s="158"/>
      <c r="G32" s="158"/>
      <c r="H32" s="158"/>
      <c r="I32" s="160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58"/>
      <c r="Z32" s="158"/>
      <c r="AA32" s="158"/>
      <c r="AB32" s="158"/>
      <c r="AC32" s="158"/>
      <c r="AD32" s="158"/>
      <c r="AE32" s="158"/>
      <c r="AF32" s="158"/>
      <c r="AG32" s="158"/>
      <c r="AH32" s="158"/>
      <c r="AI32" s="158"/>
      <c r="AJ32" s="158"/>
      <c r="AK32" s="158"/>
    </row>
    <row r="33" spans="1:37" ht="27" customHeight="1" x14ac:dyDescent="0.25">
      <c r="A33" s="156"/>
      <c r="B33" s="182"/>
      <c r="C33" s="158"/>
      <c r="D33" s="140" t="str">
        <f>'TITLE PAGE'!B9</f>
        <v>Company:</v>
      </c>
      <c r="E33" s="319" t="str">
        <f>'TITLE PAGE'!D9</f>
        <v>Portsmouth Water</v>
      </c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58"/>
      <c r="Z33" s="158"/>
      <c r="AA33" s="158"/>
      <c r="AB33" s="158"/>
      <c r="AC33" s="158"/>
      <c r="AD33" s="158"/>
      <c r="AE33" s="158"/>
      <c r="AF33" s="158"/>
      <c r="AG33" s="158"/>
      <c r="AH33" s="158"/>
      <c r="AI33" s="158"/>
      <c r="AJ33" s="158"/>
      <c r="AK33" s="158"/>
    </row>
    <row r="34" spans="1:37" ht="27" customHeight="1" x14ac:dyDescent="0.25">
      <c r="A34" s="156"/>
      <c r="B34" s="182"/>
      <c r="C34" s="158"/>
      <c r="D34" s="144" t="str">
        <f>'TITLE PAGE'!B10</f>
        <v>Resource Zone Name:</v>
      </c>
      <c r="E34" s="320" t="str">
        <f>'TITLE PAGE'!D10</f>
        <v>Company</v>
      </c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58"/>
      <c r="Z34" s="158"/>
      <c r="AA34" s="158"/>
      <c r="AB34" s="158"/>
      <c r="AC34" s="158"/>
      <c r="AD34" s="158"/>
      <c r="AE34" s="158"/>
      <c r="AF34" s="158"/>
      <c r="AG34" s="158"/>
      <c r="AH34" s="158"/>
      <c r="AI34" s="158"/>
      <c r="AJ34" s="158"/>
      <c r="AK34" s="158"/>
    </row>
    <row r="35" spans="1:37" ht="27" customHeight="1" x14ac:dyDescent="0.2">
      <c r="A35" s="156"/>
      <c r="B35" s="189"/>
      <c r="C35" s="158"/>
      <c r="D35" s="144" t="str">
        <f>'TITLE PAGE'!B11</f>
        <v>Resource Zone Number:</v>
      </c>
      <c r="E35" s="321" t="str">
        <f>'TITLE PAGE'!D11</f>
        <v>PRT 1</v>
      </c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  <c r="AA35" s="158"/>
      <c r="AB35" s="158"/>
      <c r="AC35" s="158"/>
      <c r="AD35" s="158"/>
      <c r="AE35" s="158"/>
      <c r="AF35" s="158"/>
      <c r="AG35" s="158"/>
      <c r="AH35" s="158"/>
      <c r="AI35" s="158"/>
      <c r="AJ35" s="158"/>
      <c r="AK35" s="158"/>
    </row>
    <row r="36" spans="1:37" ht="27" customHeight="1" x14ac:dyDescent="0.25">
      <c r="A36" s="156"/>
      <c r="B36" s="182"/>
      <c r="C36" s="158"/>
      <c r="D36" s="144" t="str">
        <f>'TITLE PAGE'!B12</f>
        <v xml:space="preserve">Planning Scenario Name:                                                                     </v>
      </c>
      <c r="E36" s="320" t="str">
        <f>'TITLE PAGE'!D12</f>
        <v>Dry Year Critical Period - benchmarking data</v>
      </c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</row>
    <row r="37" spans="1:37" ht="27" customHeight="1" x14ac:dyDescent="0.25">
      <c r="A37" s="156"/>
      <c r="B37" s="182"/>
      <c r="C37" s="158"/>
      <c r="D37" s="152" t="str">
        <f>'TITLE PAGE'!B13</f>
        <v xml:space="preserve">Chosen Level of Service:  </v>
      </c>
      <c r="E37" s="190" t="str">
        <f>'TITLE PAGE'!D13</f>
        <v>1 in 200</v>
      </c>
      <c r="F37" s="158"/>
      <c r="G37" s="158"/>
      <c r="H37" s="158"/>
      <c r="I37" s="158"/>
      <c r="J37" s="158"/>
      <c r="K37" s="158"/>
      <c r="L37" s="158"/>
      <c r="M37" s="158"/>
      <c r="N37" s="158"/>
      <c r="O37" s="158"/>
      <c r="P37" s="158"/>
      <c r="Q37" s="158"/>
      <c r="R37" s="158"/>
      <c r="S37" s="158"/>
      <c r="T37" s="158"/>
      <c r="U37" s="158"/>
      <c r="V37" s="158"/>
      <c r="W37" s="158"/>
      <c r="X37" s="158"/>
      <c r="Y37" s="158"/>
      <c r="Z37" s="158"/>
      <c r="AA37" s="158"/>
      <c r="AB37" s="158"/>
      <c r="AC37" s="158"/>
      <c r="AD37" s="158"/>
      <c r="AE37" s="158"/>
      <c r="AF37" s="158"/>
      <c r="AG37" s="158"/>
      <c r="AH37" s="158"/>
      <c r="AI37" s="158"/>
      <c r="AJ37" s="158"/>
      <c r="AK37" s="158"/>
    </row>
    <row r="38" spans="1:37" ht="27" customHeight="1" x14ac:dyDescent="0.25">
      <c r="A38" s="156"/>
      <c r="B38" s="182"/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58"/>
      <c r="N38" s="158"/>
      <c r="O38" s="158"/>
      <c r="P38" s="158"/>
      <c r="Q38" s="158"/>
      <c r="R38" s="158"/>
      <c r="S38" s="158"/>
      <c r="T38" s="158"/>
      <c r="U38" s="158"/>
      <c r="V38" s="158"/>
      <c r="W38" s="158"/>
      <c r="X38" s="158"/>
      <c r="Y38" s="158"/>
      <c r="Z38" s="158"/>
      <c r="AA38" s="158"/>
      <c r="AB38" s="158"/>
      <c r="AC38" s="158"/>
      <c r="AD38" s="158"/>
      <c r="AE38" s="158"/>
      <c r="AF38" s="158"/>
      <c r="AG38" s="158"/>
      <c r="AH38" s="158"/>
      <c r="AI38" s="158"/>
      <c r="AJ38" s="158"/>
      <c r="AK38" s="158"/>
    </row>
  </sheetData>
  <mergeCells count="3">
    <mergeCell ref="I1:J1"/>
    <mergeCell ref="B4:B20"/>
    <mergeCell ref="B21:B30"/>
  </mergeCells>
  <pageMargins left="0.7" right="0.7" top="0.75" bottom="0.75" header="0.3" footer="0.3"/>
  <pageSetup paperSize="9" orientation="portrait" verticalDpi="9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J67"/>
  <sheetViews>
    <sheetView zoomScale="70" zoomScaleNormal="70" workbookViewId="0">
      <selection activeCell="T65" sqref="T65"/>
    </sheetView>
  </sheetViews>
  <sheetFormatPr defaultColWidth="8.88671875" defaultRowHeight="15" x14ac:dyDescent="0.2"/>
  <cols>
    <col min="1" max="1" width="2.109375" customWidth="1"/>
    <col min="2" max="3" width="6.88671875" customWidth="1"/>
    <col min="4" max="4" width="36.77734375" customWidth="1"/>
    <col min="5" max="5" width="38.109375" customWidth="1"/>
    <col min="6" max="6" width="6.88671875" customWidth="1"/>
    <col min="7" max="7" width="8.21875" bestFit="1" customWidth="1"/>
    <col min="8" max="8" width="13.21875" customWidth="1"/>
    <col min="9" max="36" width="11.44140625" customWidth="1"/>
    <col min="257" max="257" width="2.109375" customWidth="1"/>
    <col min="258" max="259" width="6.88671875" customWidth="1"/>
    <col min="260" max="260" width="43.44140625" customWidth="1"/>
    <col min="261" max="261" width="38.109375" customWidth="1"/>
    <col min="262" max="262" width="6.88671875" customWidth="1"/>
    <col min="263" max="263" width="8.21875" bestFit="1" customWidth="1"/>
    <col min="264" max="264" width="13.21875" customWidth="1"/>
    <col min="265" max="292" width="11.44140625" customWidth="1"/>
    <col min="513" max="513" width="2.109375" customWidth="1"/>
    <col min="514" max="515" width="6.88671875" customWidth="1"/>
    <col min="516" max="516" width="43.44140625" customWidth="1"/>
    <col min="517" max="517" width="38.109375" customWidth="1"/>
    <col min="518" max="518" width="6.88671875" customWidth="1"/>
    <col min="519" max="519" width="8.21875" bestFit="1" customWidth="1"/>
    <col min="520" max="520" width="13.21875" customWidth="1"/>
    <col min="521" max="548" width="11.44140625" customWidth="1"/>
    <col min="769" max="769" width="2.109375" customWidth="1"/>
    <col min="770" max="771" width="6.88671875" customWidth="1"/>
    <col min="772" max="772" width="43.44140625" customWidth="1"/>
    <col min="773" max="773" width="38.109375" customWidth="1"/>
    <col min="774" max="774" width="6.88671875" customWidth="1"/>
    <col min="775" max="775" width="8.21875" bestFit="1" customWidth="1"/>
    <col min="776" max="776" width="13.21875" customWidth="1"/>
    <col min="777" max="804" width="11.44140625" customWidth="1"/>
    <col min="1025" max="1025" width="2.109375" customWidth="1"/>
    <col min="1026" max="1027" width="6.88671875" customWidth="1"/>
    <col min="1028" max="1028" width="43.44140625" customWidth="1"/>
    <col min="1029" max="1029" width="38.109375" customWidth="1"/>
    <col min="1030" max="1030" width="6.88671875" customWidth="1"/>
    <col min="1031" max="1031" width="8.21875" bestFit="1" customWidth="1"/>
    <col min="1032" max="1032" width="13.21875" customWidth="1"/>
    <col min="1033" max="1060" width="11.44140625" customWidth="1"/>
    <col min="1281" max="1281" width="2.109375" customWidth="1"/>
    <col min="1282" max="1283" width="6.88671875" customWidth="1"/>
    <col min="1284" max="1284" width="43.44140625" customWidth="1"/>
    <col min="1285" max="1285" width="38.109375" customWidth="1"/>
    <col min="1286" max="1286" width="6.88671875" customWidth="1"/>
    <col min="1287" max="1287" width="8.21875" bestFit="1" customWidth="1"/>
    <col min="1288" max="1288" width="13.21875" customWidth="1"/>
    <col min="1289" max="1316" width="11.44140625" customWidth="1"/>
    <col min="1537" max="1537" width="2.109375" customWidth="1"/>
    <col min="1538" max="1539" width="6.88671875" customWidth="1"/>
    <col min="1540" max="1540" width="43.44140625" customWidth="1"/>
    <col min="1541" max="1541" width="38.109375" customWidth="1"/>
    <col min="1542" max="1542" width="6.88671875" customWidth="1"/>
    <col min="1543" max="1543" width="8.21875" bestFit="1" customWidth="1"/>
    <col min="1544" max="1544" width="13.21875" customWidth="1"/>
    <col min="1545" max="1572" width="11.44140625" customWidth="1"/>
    <col min="1793" max="1793" width="2.109375" customWidth="1"/>
    <col min="1794" max="1795" width="6.88671875" customWidth="1"/>
    <col min="1796" max="1796" width="43.44140625" customWidth="1"/>
    <col min="1797" max="1797" width="38.109375" customWidth="1"/>
    <col min="1798" max="1798" width="6.88671875" customWidth="1"/>
    <col min="1799" max="1799" width="8.21875" bestFit="1" customWidth="1"/>
    <col min="1800" max="1800" width="13.21875" customWidth="1"/>
    <col min="1801" max="1828" width="11.44140625" customWidth="1"/>
    <col min="2049" max="2049" width="2.109375" customWidth="1"/>
    <col min="2050" max="2051" width="6.88671875" customWidth="1"/>
    <col min="2052" max="2052" width="43.44140625" customWidth="1"/>
    <col min="2053" max="2053" width="38.109375" customWidth="1"/>
    <col min="2054" max="2054" width="6.88671875" customWidth="1"/>
    <col min="2055" max="2055" width="8.21875" bestFit="1" customWidth="1"/>
    <col min="2056" max="2056" width="13.21875" customWidth="1"/>
    <col min="2057" max="2084" width="11.44140625" customWidth="1"/>
    <col min="2305" max="2305" width="2.109375" customWidth="1"/>
    <col min="2306" max="2307" width="6.88671875" customWidth="1"/>
    <col min="2308" max="2308" width="43.44140625" customWidth="1"/>
    <col min="2309" max="2309" width="38.109375" customWidth="1"/>
    <col min="2310" max="2310" width="6.88671875" customWidth="1"/>
    <col min="2311" max="2311" width="8.21875" bestFit="1" customWidth="1"/>
    <col min="2312" max="2312" width="13.21875" customWidth="1"/>
    <col min="2313" max="2340" width="11.44140625" customWidth="1"/>
    <col min="2561" max="2561" width="2.109375" customWidth="1"/>
    <col min="2562" max="2563" width="6.88671875" customWidth="1"/>
    <col min="2564" max="2564" width="43.44140625" customWidth="1"/>
    <col min="2565" max="2565" width="38.109375" customWidth="1"/>
    <col min="2566" max="2566" width="6.88671875" customWidth="1"/>
    <col min="2567" max="2567" width="8.21875" bestFit="1" customWidth="1"/>
    <col min="2568" max="2568" width="13.21875" customWidth="1"/>
    <col min="2569" max="2596" width="11.44140625" customWidth="1"/>
    <col min="2817" max="2817" width="2.109375" customWidth="1"/>
    <col min="2818" max="2819" width="6.88671875" customWidth="1"/>
    <col min="2820" max="2820" width="43.44140625" customWidth="1"/>
    <col min="2821" max="2821" width="38.109375" customWidth="1"/>
    <col min="2822" max="2822" width="6.88671875" customWidth="1"/>
    <col min="2823" max="2823" width="8.21875" bestFit="1" customWidth="1"/>
    <col min="2824" max="2824" width="13.21875" customWidth="1"/>
    <col min="2825" max="2852" width="11.44140625" customWidth="1"/>
    <col min="3073" max="3073" width="2.109375" customWidth="1"/>
    <col min="3074" max="3075" width="6.88671875" customWidth="1"/>
    <col min="3076" max="3076" width="43.44140625" customWidth="1"/>
    <col min="3077" max="3077" width="38.109375" customWidth="1"/>
    <col min="3078" max="3078" width="6.88671875" customWidth="1"/>
    <col min="3079" max="3079" width="8.21875" bestFit="1" customWidth="1"/>
    <col min="3080" max="3080" width="13.21875" customWidth="1"/>
    <col min="3081" max="3108" width="11.44140625" customWidth="1"/>
    <col min="3329" max="3329" width="2.109375" customWidth="1"/>
    <col min="3330" max="3331" width="6.88671875" customWidth="1"/>
    <col min="3332" max="3332" width="43.44140625" customWidth="1"/>
    <col min="3333" max="3333" width="38.109375" customWidth="1"/>
    <col min="3334" max="3334" width="6.88671875" customWidth="1"/>
    <col min="3335" max="3335" width="8.21875" bestFit="1" customWidth="1"/>
    <col min="3336" max="3336" width="13.21875" customWidth="1"/>
    <col min="3337" max="3364" width="11.44140625" customWidth="1"/>
    <col min="3585" max="3585" width="2.109375" customWidth="1"/>
    <col min="3586" max="3587" width="6.88671875" customWidth="1"/>
    <col min="3588" max="3588" width="43.44140625" customWidth="1"/>
    <col min="3589" max="3589" width="38.109375" customWidth="1"/>
    <col min="3590" max="3590" width="6.88671875" customWidth="1"/>
    <col min="3591" max="3591" width="8.21875" bestFit="1" customWidth="1"/>
    <col min="3592" max="3592" width="13.21875" customWidth="1"/>
    <col min="3593" max="3620" width="11.44140625" customWidth="1"/>
    <col min="3841" max="3841" width="2.109375" customWidth="1"/>
    <col min="3842" max="3843" width="6.88671875" customWidth="1"/>
    <col min="3844" max="3844" width="43.44140625" customWidth="1"/>
    <col min="3845" max="3845" width="38.109375" customWidth="1"/>
    <col min="3846" max="3846" width="6.88671875" customWidth="1"/>
    <col min="3847" max="3847" width="8.21875" bestFit="1" customWidth="1"/>
    <col min="3848" max="3848" width="13.21875" customWidth="1"/>
    <col min="3849" max="3876" width="11.44140625" customWidth="1"/>
    <col min="4097" max="4097" width="2.109375" customWidth="1"/>
    <col min="4098" max="4099" width="6.88671875" customWidth="1"/>
    <col min="4100" max="4100" width="43.44140625" customWidth="1"/>
    <col min="4101" max="4101" width="38.109375" customWidth="1"/>
    <col min="4102" max="4102" width="6.88671875" customWidth="1"/>
    <col min="4103" max="4103" width="8.21875" bestFit="1" customWidth="1"/>
    <col min="4104" max="4104" width="13.21875" customWidth="1"/>
    <col min="4105" max="4132" width="11.44140625" customWidth="1"/>
    <col min="4353" max="4353" width="2.109375" customWidth="1"/>
    <col min="4354" max="4355" width="6.88671875" customWidth="1"/>
    <col min="4356" max="4356" width="43.44140625" customWidth="1"/>
    <col min="4357" max="4357" width="38.109375" customWidth="1"/>
    <col min="4358" max="4358" width="6.88671875" customWidth="1"/>
    <col min="4359" max="4359" width="8.21875" bestFit="1" customWidth="1"/>
    <col min="4360" max="4360" width="13.21875" customWidth="1"/>
    <col min="4361" max="4388" width="11.44140625" customWidth="1"/>
    <col min="4609" max="4609" width="2.109375" customWidth="1"/>
    <col min="4610" max="4611" width="6.88671875" customWidth="1"/>
    <col min="4612" max="4612" width="43.44140625" customWidth="1"/>
    <col min="4613" max="4613" width="38.109375" customWidth="1"/>
    <col min="4614" max="4614" width="6.88671875" customWidth="1"/>
    <col min="4615" max="4615" width="8.21875" bestFit="1" customWidth="1"/>
    <col min="4616" max="4616" width="13.21875" customWidth="1"/>
    <col min="4617" max="4644" width="11.44140625" customWidth="1"/>
    <col min="4865" max="4865" width="2.109375" customWidth="1"/>
    <col min="4866" max="4867" width="6.88671875" customWidth="1"/>
    <col min="4868" max="4868" width="43.44140625" customWidth="1"/>
    <col min="4869" max="4869" width="38.109375" customWidth="1"/>
    <col min="4870" max="4870" width="6.88671875" customWidth="1"/>
    <col min="4871" max="4871" width="8.21875" bestFit="1" customWidth="1"/>
    <col min="4872" max="4872" width="13.21875" customWidth="1"/>
    <col min="4873" max="4900" width="11.44140625" customWidth="1"/>
    <col min="5121" max="5121" width="2.109375" customWidth="1"/>
    <col min="5122" max="5123" width="6.88671875" customWidth="1"/>
    <col min="5124" max="5124" width="43.44140625" customWidth="1"/>
    <col min="5125" max="5125" width="38.109375" customWidth="1"/>
    <col min="5126" max="5126" width="6.88671875" customWidth="1"/>
    <col min="5127" max="5127" width="8.21875" bestFit="1" customWidth="1"/>
    <col min="5128" max="5128" width="13.21875" customWidth="1"/>
    <col min="5129" max="5156" width="11.44140625" customWidth="1"/>
    <col min="5377" max="5377" width="2.109375" customWidth="1"/>
    <col min="5378" max="5379" width="6.88671875" customWidth="1"/>
    <col min="5380" max="5380" width="43.44140625" customWidth="1"/>
    <col min="5381" max="5381" width="38.109375" customWidth="1"/>
    <col min="5382" max="5382" width="6.88671875" customWidth="1"/>
    <col min="5383" max="5383" width="8.21875" bestFit="1" customWidth="1"/>
    <col min="5384" max="5384" width="13.21875" customWidth="1"/>
    <col min="5385" max="5412" width="11.44140625" customWidth="1"/>
    <col min="5633" max="5633" width="2.109375" customWidth="1"/>
    <col min="5634" max="5635" width="6.88671875" customWidth="1"/>
    <col min="5636" max="5636" width="43.44140625" customWidth="1"/>
    <col min="5637" max="5637" width="38.109375" customWidth="1"/>
    <col min="5638" max="5638" width="6.88671875" customWidth="1"/>
    <col min="5639" max="5639" width="8.21875" bestFit="1" customWidth="1"/>
    <col min="5640" max="5640" width="13.21875" customWidth="1"/>
    <col min="5641" max="5668" width="11.44140625" customWidth="1"/>
    <col min="5889" max="5889" width="2.109375" customWidth="1"/>
    <col min="5890" max="5891" width="6.88671875" customWidth="1"/>
    <col min="5892" max="5892" width="43.44140625" customWidth="1"/>
    <col min="5893" max="5893" width="38.109375" customWidth="1"/>
    <col min="5894" max="5894" width="6.88671875" customWidth="1"/>
    <col min="5895" max="5895" width="8.21875" bestFit="1" customWidth="1"/>
    <col min="5896" max="5896" width="13.21875" customWidth="1"/>
    <col min="5897" max="5924" width="11.44140625" customWidth="1"/>
    <col min="6145" max="6145" width="2.109375" customWidth="1"/>
    <col min="6146" max="6147" width="6.88671875" customWidth="1"/>
    <col min="6148" max="6148" width="43.44140625" customWidth="1"/>
    <col min="6149" max="6149" width="38.109375" customWidth="1"/>
    <col min="6150" max="6150" width="6.88671875" customWidth="1"/>
    <col min="6151" max="6151" width="8.21875" bestFit="1" customWidth="1"/>
    <col min="6152" max="6152" width="13.21875" customWidth="1"/>
    <col min="6153" max="6180" width="11.44140625" customWidth="1"/>
    <col min="6401" max="6401" width="2.109375" customWidth="1"/>
    <col min="6402" max="6403" width="6.88671875" customWidth="1"/>
    <col min="6404" max="6404" width="43.44140625" customWidth="1"/>
    <col min="6405" max="6405" width="38.109375" customWidth="1"/>
    <col min="6406" max="6406" width="6.88671875" customWidth="1"/>
    <col min="6407" max="6407" width="8.21875" bestFit="1" customWidth="1"/>
    <col min="6408" max="6408" width="13.21875" customWidth="1"/>
    <col min="6409" max="6436" width="11.44140625" customWidth="1"/>
    <col min="6657" max="6657" width="2.109375" customWidth="1"/>
    <col min="6658" max="6659" width="6.88671875" customWidth="1"/>
    <col min="6660" max="6660" width="43.44140625" customWidth="1"/>
    <col min="6661" max="6661" width="38.109375" customWidth="1"/>
    <col min="6662" max="6662" width="6.88671875" customWidth="1"/>
    <col min="6663" max="6663" width="8.21875" bestFit="1" customWidth="1"/>
    <col min="6664" max="6664" width="13.21875" customWidth="1"/>
    <col min="6665" max="6692" width="11.44140625" customWidth="1"/>
    <col min="6913" max="6913" width="2.109375" customWidth="1"/>
    <col min="6914" max="6915" width="6.88671875" customWidth="1"/>
    <col min="6916" max="6916" width="43.44140625" customWidth="1"/>
    <col min="6917" max="6917" width="38.109375" customWidth="1"/>
    <col min="6918" max="6918" width="6.88671875" customWidth="1"/>
    <col min="6919" max="6919" width="8.21875" bestFit="1" customWidth="1"/>
    <col min="6920" max="6920" width="13.21875" customWidth="1"/>
    <col min="6921" max="6948" width="11.44140625" customWidth="1"/>
    <col min="7169" max="7169" width="2.109375" customWidth="1"/>
    <col min="7170" max="7171" width="6.88671875" customWidth="1"/>
    <col min="7172" max="7172" width="43.44140625" customWidth="1"/>
    <col min="7173" max="7173" width="38.109375" customWidth="1"/>
    <col min="7174" max="7174" width="6.88671875" customWidth="1"/>
    <col min="7175" max="7175" width="8.21875" bestFit="1" customWidth="1"/>
    <col min="7176" max="7176" width="13.21875" customWidth="1"/>
    <col min="7177" max="7204" width="11.44140625" customWidth="1"/>
    <col min="7425" max="7425" width="2.109375" customWidth="1"/>
    <col min="7426" max="7427" width="6.88671875" customWidth="1"/>
    <col min="7428" max="7428" width="43.44140625" customWidth="1"/>
    <col min="7429" max="7429" width="38.109375" customWidth="1"/>
    <col min="7430" max="7430" width="6.88671875" customWidth="1"/>
    <col min="7431" max="7431" width="8.21875" bestFit="1" customWidth="1"/>
    <col min="7432" max="7432" width="13.21875" customWidth="1"/>
    <col min="7433" max="7460" width="11.44140625" customWidth="1"/>
    <col min="7681" max="7681" width="2.109375" customWidth="1"/>
    <col min="7682" max="7683" width="6.88671875" customWidth="1"/>
    <col min="7684" max="7684" width="43.44140625" customWidth="1"/>
    <col min="7685" max="7685" width="38.109375" customWidth="1"/>
    <col min="7686" max="7686" width="6.88671875" customWidth="1"/>
    <col min="7687" max="7687" width="8.21875" bestFit="1" customWidth="1"/>
    <col min="7688" max="7688" width="13.21875" customWidth="1"/>
    <col min="7689" max="7716" width="11.44140625" customWidth="1"/>
    <col min="7937" max="7937" width="2.109375" customWidth="1"/>
    <col min="7938" max="7939" width="6.88671875" customWidth="1"/>
    <col min="7940" max="7940" width="43.44140625" customWidth="1"/>
    <col min="7941" max="7941" width="38.109375" customWidth="1"/>
    <col min="7942" max="7942" width="6.88671875" customWidth="1"/>
    <col min="7943" max="7943" width="8.21875" bestFit="1" customWidth="1"/>
    <col min="7944" max="7944" width="13.21875" customWidth="1"/>
    <col min="7945" max="7972" width="11.44140625" customWidth="1"/>
    <col min="8193" max="8193" width="2.109375" customWidth="1"/>
    <col min="8194" max="8195" width="6.88671875" customWidth="1"/>
    <col min="8196" max="8196" width="43.44140625" customWidth="1"/>
    <col min="8197" max="8197" width="38.109375" customWidth="1"/>
    <col min="8198" max="8198" width="6.88671875" customWidth="1"/>
    <col min="8199" max="8199" width="8.21875" bestFit="1" customWidth="1"/>
    <col min="8200" max="8200" width="13.21875" customWidth="1"/>
    <col min="8201" max="8228" width="11.44140625" customWidth="1"/>
    <col min="8449" max="8449" width="2.109375" customWidth="1"/>
    <col min="8450" max="8451" width="6.88671875" customWidth="1"/>
    <col min="8452" max="8452" width="43.44140625" customWidth="1"/>
    <col min="8453" max="8453" width="38.109375" customWidth="1"/>
    <col min="8454" max="8454" width="6.88671875" customWidth="1"/>
    <col min="8455" max="8455" width="8.21875" bestFit="1" customWidth="1"/>
    <col min="8456" max="8456" width="13.21875" customWidth="1"/>
    <col min="8457" max="8484" width="11.44140625" customWidth="1"/>
    <col min="8705" max="8705" width="2.109375" customWidth="1"/>
    <col min="8706" max="8707" width="6.88671875" customWidth="1"/>
    <col min="8708" max="8708" width="43.44140625" customWidth="1"/>
    <col min="8709" max="8709" width="38.109375" customWidth="1"/>
    <col min="8710" max="8710" width="6.88671875" customWidth="1"/>
    <col min="8711" max="8711" width="8.21875" bestFit="1" customWidth="1"/>
    <col min="8712" max="8712" width="13.21875" customWidth="1"/>
    <col min="8713" max="8740" width="11.44140625" customWidth="1"/>
    <col min="8961" max="8961" width="2.109375" customWidth="1"/>
    <col min="8962" max="8963" width="6.88671875" customWidth="1"/>
    <col min="8964" max="8964" width="43.44140625" customWidth="1"/>
    <col min="8965" max="8965" width="38.109375" customWidth="1"/>
    <col min="8966" max="8966" width="6.88671875" customWidth="1"/>
    <col min="8967" max="8967" width="8.21875" bestFit="1" customWidth="1"/>
    <col min="8968" max="8968" width="13.21875" customWidth="1"/>
    <col min="8969" max="8996" width="11.44140625" customWidth="1"/>
    <col min="9217" max="9217" width="2.109375" customWidth="1"/>
    <col min="9218" max="9219" width="6.88671875" customWidth="1"/>
    <col min="9220" max="9220" width="43.44140625" customWidth="1"/>
    <col min="9221" max="9221" width="38.109375" customWidth="1"/>
    <col min="9222" max="9222" width="6.88671875" customWidth="1"/>
    <col min="9223" max="9223" width="8.21875" bestFit="1" customWidth="1"/>
    <col min="9224" max="9224" width="13.21875" customWidth="1"/>
    <col min="9225" max="9252" width="11.44140625" customWidth="1"/>
    <col min="9473" max="9473" width="2.109375" customWidth="1"/>
    <col min="9474" max="9475" width="6.88671875" customWidth="1"/>
    <col min="9476" max="9476" width="43.44140625" customWidth="1"/>
    <col min="9477" max="9477" width="38.109375" customWidth="1"/>
    <col min="9478" max="9478" width="6.88671875" customWidth="1"/>
    <col min="9479" max="9479" width="8.21875" bestFit="1" customWidth="1"/>
    <col min="9480" max="9480" width="13.21875" customWidth="1"/>
    <col min="9481" max="9508" width="11.44140625" customWidth="1"/>
    <col min="9729" max="9729" width="2.109375" customWidth="1"/>
    <col min="9730" max="9731" width="6.88671875" customWidth="1"/>
    <col min="9732" max="9732" width="43.44140625" customWidth="1"/>
    <col min="9733" max="9733" width="38.109375" customWidth="1"/>
    <col min="9734" max="9734" width="6.88671875" customWidth="1"/>
    <col min="9735" max="9735" width="8.21875" bestFit="1" customWidth="1"/>
    <col min="9736" max="9736" width="13.21875" customWidth="1"/>
    <col min="9737" max="9764" width="11.44140625" customWidth="1"/>
    <col min="9985" max="9985" width="2.109375" customWidth="1"/>
    <col min="9986" max="9987" width="6.88671875" customWidth="1"/>
    <col min="9988" max="9988" width="43.44140625" customWidth="1"/>
    <col min="9989" max="9989" width="38.109375" customWidth="1"/>
    <col min="9990" max="9990" width="6.88671875" customWidth="1"/>
    <col min="9991" max="9991" width="8.21875" bestFit="1" customWidth="1"/>
    <col min="9992" max="9992" width="13.21875" customWidth="1"/>
    <col min="9993" max="10020" width="11.44140625" customWidth="1"/>
    <col min="10241" max="10241" width="2.109375" customWidth="1"/>
    <col min="10242" max="10243" width="6.88671875" customWidth="1"/>
    <col min="10244" max="10244" width="43.44140625" customWidth="1"/>
    <col min="10245" max="10245" width="38.109375" customWidth="1"/>
    <col min="10246" max="10246" width="6.88671875" customWidth="1"/>
    <col min="10247" max="10247" width="8.21875" bestFit="1" customWidth="1"/>
    <col min="10248" max="10248" width="13.21875" customWidth="1"/>
    <col min="10249" max="10276" width="11.44140625" customWidth="1"/>
    <col min="10497" max="10497" width="2.109375" customWidth="1"/>
    <col min="10498" max="10499" width="6.88671875" customWidth="1"/>
    <col min="10500" max="10500" width="43.44140625" customWidth="1"/>
    <col min="10501" max="10501" width="38.109375" customWidth="1"/>
    <col min="10502" max="10502" width="6.88671875" customWidth="1"/>
    <col min="10503" max="10503" width="8.21875" bestFit="1" customWidth="1"/>
    <col min="10504" max="10504" width="13.21875" customWidth="1"/>
    <col min="10505" max="10532" width="11.44140625" customWidth="1"/>
    <col min="10753" max="10753" width="2.109375" customWidth="1"/>
    <col min="10754" max="10755" width="6.88671875" customWidth="1"/>
    <col min="10756" max="10756" width="43.44140625" customWidth="1"/>
    <col min="10757" max="10757" width="38.109375" customWidth="1"/>
    <col min="10758" max="10758" width="6.88671875" customWidth="1"/>
    <col min="10759" max="10759" width="8.21875" bestFit="1" customWidth="1"/>
    <col min="10760" max="10760" width="13.21875" customWidth="1"/>
    <col min="10761" max="10788" width="11.44140625" customWidth="1"/>
    <col min="11009" max="11009" width="2.109375" customWidth="1"/>
    <col min="11010" max="11011" width="6.88671875" customWidth="1"/>
    <col min="11012" max="11012" width="43.44140625" customWidth="1"/>
    <col min="11013" max="11013" width="38.109375" customWidth="1"/>
    <col min="11014" max="11014" width="6.88671875" customWidth="1"/>
    <col min="11015" max="11015" width="8.21875" bestFit="1" customWidth="1"/>
    <col min="11016" max="11016" width="13.21875" customWidth="1"/>
    <col min="11017" max="11044" width="11.44140625" customWidth="1"/>
    <col min="11265" max="11265" width="2.109375" customWidth="1"/>
    <col min="11266" max="11267" width="6.88671875" customWidth="1"/>
    <col min="11268" max="11268" width="43.44140625" customWidth="1"/>
    <col min="11269" max="11269" width="38.109375" customWidth="1"/>
    <col min="11270" max="11270" width="6.88671875" customWidth="1"/>
    <col min="11271" max="11271" width="8.21875" bestFit="1" customWidth="1"/>
    <col min="11272" max="11272" width="13.21875" customWidth="1"/>
    <col min="11273" max="11300" width="11.44140625" customWidth="1"/>
    <col min="11521" max="11521" width="2.109375" customWidth="1"/>
    <col min="11522" max="11523" width="6.88671875" customWidth="1"/>
    <col min="11524" max="11524" width="43.44140625" customWidth="1"/>
    <col min="11525" max="11525" width="38.109375" customWidth="1"/>
    <col min="11526" max="11526" width="6.88671875" customWidth="1"/>
    <col min="11527" max="11527" width="8.21875" bestFit="1" customWidth="1"/>
    <col min="11528" max="11528" width="13.21875" customWidth="1"/>
    <col min="11529" max="11556" width="11.44140625" customWidth="1"/>
    <col min="11777" max="11777" width="2.109375" customWidth="1"/>
    <col min="11778" max="11779" width="6.88671875" customWidth="1"/>
    <col min="11780" max="11780" width="43.44140625" customWidth="1"/>
    <col min="11781" max="11781" width="38.109375" customWidth="1"/>
    <col min="11782" max="11782" width="6.88671875" customWidth="1"/>
    <col min="11783" max="11783" width="8.21875" bestFit="1" customWidth="1"/>
    <col min="11784" max="11784" width="13.21875" customWidth="1"/>
    <col min="11785" max="11812" width="11.44140625" customWidth="1"/>
    <col min="12033" max="12033" width="2.109375" customWidth="1"/>
    <col min="12034" max="12035" width="6.88671875" customWidth="1"/>
    <col min="12036" max="12036" width="43.44140625" customWidth="1"/>
    <col min="12037" max="12037" width="38.109375" customWidth="1"/>
    <col min="12038" max="12038" width="6.88671875" customWidth="1"/>
    <col min="12039" max="12039" width="8.21875" bestFit="1" customWidth="1"/>
    <col min="12040" max="12040" width="13.21875" customWidth="1"/>
    <col min="12041" max="12068" width="11.44140625" customWidth="1"/>
    <col min="12289" max="12289" width="2.109375" customWidth="1"/>
    <col min="12290" max="12291" width="6.88671875" customWidth="1"/>
    <col min="12292" max="12292" width="43.44140625" customWidth="1"/>
    <col min="12293" max="12293" width="38.109375" customWidth="1"/>
    <col min="12294" max="12294" width="6.88671875" customWidth="1"/>
    <col min="12295" max="12295" width="8.21875" bestFit="1" customWidth="1"/>
    <col min="12296" max="12296" width="13.21875" customWidth="1"/>
    <col min="12297" max="12324" width="11.44140625" customWidth="1"/>
    <col min="12545" max="12545" width="2.109375" customWidth="1"/>
    <col min="12546" max="12547" width="6.88671875" customWidth="1"/>
    <col min="12548" max="12548" width="43.44140625" customWidth="1"/>
    <col min="12549" max="12549" width="38.109375" customWidth="1"/>
    <col min="12550" max="12550" width="6.88671875" customWidth="1"/>
    <col min="12551" max="12551" width="8.21875" bestFit="1" customWidth="1"/>
    <col min="12552" max="12552" width="13.21875" customWidth="1"/>
    <col min="12553" max="12580" width="11.44140625" customWidth="1"/>
    <col min="12801" max="12801" width="2.109375" customWidth="1"/>
    <col min="12802" max="12803" width="6.88671875" customWidth="1"/>
    <col min="12804" max="12804" width="43.44140625" customWidth="1"/>
    <col min="12805" max="12805" width="38.109375" customWidth="1"/>
    <col min="12806" max="12806" width="6.88671875" customWidth="1"/>
    <col min="12807" max="12807" width="8.21875" bestFit="1" customWidth="1"/>
    <col min="12808" max="12808" width="13.21875" customWidth="1"/>
    <col min="12809" max="12836" width="11.44140625" customWidth="1"/>
    <col min="13057" max="13057" width="2.109375" customWidth="1"/>
    <col min="13058" max="13059" width="6.88671875" customWidth="1"/>
    <col min="13060" max="13060" width="43.44140625" customWidth="1"/>
    <col min="13061" max="13061" width="38.109375" customWidth="1"/>
    <col min="13062" max="13062" width="6.88671875" customWidth="1"/>
    <col min="13063" max="13063" width="8.21875" bestFit="1" customWidth="1"/>
    <col min="13064" max="13064" width="13.21875" customWidth="1"/>
    <col min="13065" max="13092" width="11.44140625" customWidth="1"/>
    <col min="13313" max="13313" width="2.109375" customWidth="1"/>
    <col min="13314" max="13315" width="6.88671875" customWidth="1"/>
    <col min="13316" max="13316" width="43.44140625" customWidth="1"/>
    <col min="13317" max="13317" width="38.109375" customWidth="1"/>
    <col min="13318" max="13318" width="6.88671875" customWidth="1"/>
    <col min="13319" max="13319" width="8.21875" bestFit="1" customWidth="1"/>
    <col min="13320" max="13320" width="13.21875" customWidth="1"/>
    <col min="13321" max="13348" width="11.44140625" customWidth="1"/>
    <col min="13569" max="13569" width="2.109375" customWidth="1"/>
    <col min="13570" max="13571" width="6.88671875" customWidth="1"/>
    <col min="13572" max="13572" width="43.44140625" customWidth="1"/>
    <col min="13573" max="13573" width="38.109375" customWidth="1"/>
    <col min="13574" max="13574" width="6.88671875" customWidth="1"/>
    <col min="13575" max="13575" width="8.21875" bestFit="1" customWidth="1"/>
    <col min="13576" max="13576" width="13.21875" customWidth="1"/>
    <col min="13577" max="13604" width="11.44140625" customWidth="1"/>
    <col min="13825" max="13825" width="2.109375" customWidth="1"/>
    <col min="13826" max="13827" width="6.88671875" customWidth="1"/>
    <col min="13828" max="13828" width="43.44140625" customWidth="1"/>
    <col min="13829" max="13829" width="38.109375" customWidth="1"/>
    <col min="13830" max="13830" width="6.88671875" customWidth="1"/>
    <col min="13831" max="13831" width="8.21875" bestFit="1" customWidth="1"/>
    <col min="13832" max="13832" width="13.21875" customWidth="1"/>
    <col min="13833" max="13860" width="11.44140625" customWidth="1"/>
    <col min="14081" max="14081" width="2.109375" customWidth="1"/>
    <col min="14082" max="14083" width="6.88671875" customWidth="1"/>
    <col min="14084" max="14084" width="43.44140625" customWidth="1"/>
    <col min="14085" max="14085" width="38.109375" customWidth="1"/>
    <col min="14086" max="14086" width="6.88671875" customWidth="1"/>
    <col min="14087" max="14087" width="8.21875" bestFit="1" customWidth="1"/>
    <col min="14088" max="14088" width="13.21875" customWidth="1"/>
    <col min="14089" max="14116" width="11.44140625" customWidth="1"/>
    <col min="14337" max="14337" width="2.109375" customWidth="1"/>
    <col min="14338" max="14339" width="6.88671875" customWidth="1"/>
    <col min="14340" max="14340" width="43.44140625" customWidth="1"/>
    <col min="14341" max="14341" width="38.109375" customWidth="1"/>
    <col min="14342" max="14342" width="6.88671875" customWidth="1"/>
    <col min="14343" max="14343" width="8.21875" bestFit="1" customWidth="1"/>
    <col min="14344" max="14344" width="13.21875" customWidth="1"/>
    <col min="14345" max="14372" width="11.44140625" customWidth="1"/>
    <col min="14593" max="14593" width="2.109375" customWidth="1"/>
    <col min="14594" max="14595" width="6.88671875" customWidth="1"/>
    <col min="14596" max="14596" width="43.44140625" customWidth="1"/>
    <col min="14597" max="14597" width="38.109375" customWidth="1"/>
    <col min="14598" max="14598" width="6.88671875" customWidth="1"/>
    <col min="14599" max="14599" width="8.21875" bestFit="1" customWidth="1"/>
    <col min="14600" max="14600" width="13.21875" customWidth="1"/>
    <col min="14601" max="14628" width="11.44140625" customWidth="1"/>
    <col min="14849" max="14849" width="2.109375" customWidth="1"/>
    <col min="14850" max="14851" width="6.88671875" customWidth="1"/>
    <col min="14852" max="14852" width="43.44140625" customWidth="1"/>
    <col min="14853" max="14853" width="38.109375" customWidth="1"/>
    <col min="14854" max="14854" width="6.88671875" customWidth="1"/>
    <col min="14855" max="14855" width="8.21875" bestFit="1" customWidth="1"/>
    <col min="14856" max="14856" width="13.21875" customWidth="1"/>
    <col min="14857" max="14884" width="11.44140625" customWidth="1"/>
    <col min="15105" max="15105" width="2.109375" customWidth="1"/>
    <col min="15106" max="15107" width="6.88671875" customWidth="1"/>
    <col min="15108" max="15108" width="43.44140625" customWidth="1"/>
    <col min="15109" max="15109" width="38.109375" customWidth="1"/>
    <col min="15110" max="15110" width="6.88671875" customWidth="1"/>
    <col min="15111" max="15111" width="8.21875" bestFit="1" customWidth="1"/>
    <col min="15112" max="15112" width="13.21875" customWidth="1"/>
    <col min="15113" max="15140" width="11.44140625" customWidth="1"/>
    <col min="15361" max="15361" width="2.109375" customWidth="1"/>
    <col min="15362" max="15363" width="6.88671875" customWidth="1"/>
    <col min="15364" max="15364" width="43.44140625" customWidth="1"/>
    <col min="15365" max="15365" width="38.109375" customWidth="1"/>
    <col min="15366" max="15366" width="6.88671875" customWidth="1"/>
    <col min="15367" max="15367" width="8.21875" bestFit="1" customWidth="1"/>
    <col min="15368" max="15368" width="13.21875" customWidth="1"/>
    <col min="15369" max="15396" width="11.44140625" customWidth="1"/>
    <col min="15617" max="15617" width="2.109375" customWidth="1"/>
    <col min="15618" max="15619" width="6.88671875" customWidth="1"/>
    <col min="15620" max="15620" width="43.44140625" customWidth="1"/>
    <col min="15621" max="15621" width="38.109375" customWidth="1"/>
    <col min="15622" max="15622" width="6.88671875" customWidth="1"/>
    <col min="15623" max="15623" width="8.21875" bestFit="1" customWidth="1"/>
    <col min="15624" max="15624" width="13.21875" customWidth="1"/>
    <col min="15625" max="15652" width="11.44140625" customWidth="1"/>
    <col min="15873" max="15873" width="2.109375" customWidth="1"/>
    <col min="15874" max="15875" width="6.88671875" customWidth="1"/>
    <col min="15876" max="15876" width="43.44140625" customWidth="1"/>
    <col min="15877" max="15877" width="38.109375" customWidth="1"/>
    <col min="15878" max="15878" width="6.88671875" customWidth="1"/>
    <col min="15879" max="15879" width="8.21875" bestFit="1" customWidth="1"/>
    <col min="15880" max="15880" width="13.21875" customWidth="1"/>
    <col min="15881" max="15908" width="11.44140625" customWidth="1"/>
    <col min="16129" max="16129" width="2.109375" customWidth="1"/>
    <col min="16130" max="16131" width="6.88671875" customWidth="1"/>
    <col min="16132" max="16132" width="43.44140625" customWidth="1"/>
    <col min="16133" max="16133" width="38.109375" customWidth="1"/>
    <col min="16134" max="16134" width="6.88671875" customWidth="1"/>
    <col min="16135" max="16135" width="8.21875" bestFit="1" customWidth="1"/>
    <col min="16136" max="16136" width="13.21875" customWidth="1"/>
    <col min="16137" max="16164" width="11.44140625" customWidth="1"/>
  </cols>
  <sheetData>
    <row r="1" spans="1:36" ht="18.75" thickBot="1" x14ac:dyDescent="0.25">
      <c r="A1" s="119"/>
      <c r="B1" s="145"/>
      <c r="C1" s="161" t="s">
        <v>187</v>
      </c>
      <c r="D1" s="191"/>
      <c r="E1" s="192"/>
      <c r="F1" s="193"/>
      <c r="G1" s="193"/>
      <c r="H1" s="193"/>
      <c r="I1" s="718"/>
      <c r="J1" s="707"/>
      <c r="K1" s="707"/>
      <c r="L1" s="165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4"/>
      <c r="AI1" s="165"/>
      <c r="AJ1" s="194"/>
    </row>
    <row r="2" spans="1:36" ht="73.5" customHeight="1" thickBot="1" x14ac:dyDescent="0.25">
      <c r="A2" s="167"/>
      <c r="B2" s="168"/>
      <c r="C2" s="127" t="s">
        <v>109</v>
      </c>
      <c r="D2" s="128" t="s">
        <v>138</v>
      </c>
      <c r="E2" s="195" t="s">
        <v>110</v>
      </c>
      <c r="F2" s="128" t="s">
        <v>139</v>
      </c>
      <c r="G2" s="170" t="s">
        <v>188</v>
      </c>
      <c r="H2" s="652"/>
      <c r="I2" s="172"/>
      <c r="J2" s="172"/>
      <c r="K2" s="623" t="str">
        <f>'WRZ summary'!G5</f>
        <v>Revised Base Year 2019-2020</v>
      </c>
      <c r="L2" s="196" t="str">
        <f>'WRZ summary'!H5</f>
        <v>2020-21</v>
      </c>
      <c r="M2" s="196" t="str">
        <f>'WRZ summary'!I5</f>
        <v>2021-22</v>
      </c>
      <c r="N2" s="196" t="str">
        <f>'WRZ summary'!J5</f>
        <v>2022-23</v>
      </c>
      <c r="O2" s="196" t="str">
        <f>'WRZ summary'!K5</f>
        <v>2023-24</v>
      </c>
      <c r="P2" s="196" t="str">
        <f>'WRZ summary'!L5</f>
        <v>2024-25</v>
      </c>
      <c r="Q2" s="196" t="str">
        <f>'WRZ summary'!M5</f>
        <v>2025-26</v>
      </c>
      <c r="R2" s="196" t="str">
        <f>'WRZ summary'!N5</f>
        <v>2026-27</v>
      </c>
      <c r="S2" s="196" t="str">
        <f>'WRZ summary'!O5</f>
        <v>2027-28</v>
      </c>
      <c r="T2" s="196" t="str">
        <f>'WRZ summary'!P5</f>
        <v>2028-29</v>
      </c>
      <c r="U2" s="196" t="str">
        <f>'WRZ summary'!Q5</f>
        <v>2029-2030</v>
      </c>
      <c r="V2" s="196" t="str">
        <f>'WRZ summary'!R5</f>
        <v>2030-2031</v>
      </c>
      <c r="W2" s="196" t="str">
        <f>'WRZ summary'!S5</f>
        <v>2031-2032</v>
      </c>
      <c r="X2" s="196" t="str">
        <f>'WRZ summary'!T5</f>
        <v>2032-33</v>
      </c>
      <c r="Y2" s="196" t="str">
        <f>'WRZ summary'!U5</f>
        <v>2033-34</v>
      </c>
      <c r="Z2" s="196" t="str">
        <f>'WRZ summary'!V5</f>
        <v>2034-35</v>
      </c>
      <c r="AA2" s="196" t="str">
        <f>'WRZ summary'!W5</f>
        <v>2035-36</v>
      </c>
      <c r="AB2" s="196" t="str">
        <f>'WRZ summary'!X5</f>
        <v>2036-37</v>
      </c>
      <c r="AC2" s="196" t="str">
        <f>'WRZ summary'!Y5</f>
        <v>2037-38</v>
      </c>
      <c r="AD2" s="196" t="str">
        <f>'WRZ summary'!Z5</f>
        <v>2038-39</v>
      </c>
      <c r="AE2" s="196" t="str">
        <f>'WRZ summary'!AA5</f>
        <v>2039-40</v>
      </c>
      <c r="AF2" s="196" t="str">
        <f>'WRZ summary'!AB5</f>
        <v>2040-41</v>
      </c>
      <c r="AG2" s="196" t="str">
        <f>'WRZ summary'!AC5</f>
        <v>2041-42</v>
      </c>
      <c r="AH2" s="196" t="str">
        <f>'WRZ summary'!AD5</f>
        <v>2042-43</v>
      </c>
      <c r="AI2" s="196" t="str">
        <f>'WRZ summary'!AE5</f>
        <v>2043-44</v>
      </c>
      <c r="AJ2" s="197" t="str">
        <f>'WRZ summary'!AF5</f>
        <v>2044-45</v>
      </c>
    </row>
    <row r="3" spans="1:36" ht="25.15" customHeight="1" x14ac:dyDescent="0.2">
      <c r="A3" s="198"/>
      <c r="B3" s="719" t="s">
        <v>189</v>
      </c>
      <c r="C3" s="396" t="s">
        <v>190</v>
      </c>
      <c r="D3" s="397" t="s">
        <v>191</v>
      </c>
      <c r="E3" s="398" t="s">
        <v>121</v>
      </c>
      <c r="F3" s="399" t="s">
        <v>73</v>
      </c>
      <c r="G3" s="400">
        <v>2</v>
      </c>
      <c r="H3" s="653"/>
      <c r="I3" s="401"/>
      <c r="J3" s="401"/>
      <c r="K3" s="640">
        <v>32.622411863926253</v>
      </c>
      <c r="L3" s="402">
        <v>30.671367032683449</v>
      </c>
      <c r="M3" s="402">
        <v>30.814872011239949</v>
      </c>
      <c r="N3" s="402">
        <v>30.57096099763465</v>
      </c>
      <c r="O3" s="402">
        <v>31.772495673858849</v>
      </c>
      <c r="P3" s="402">
        <v>31.545743535590351</v>
      </c>
      <c r="Q3" s="402">
        <v>31.71004354672235</v>
      </c>
      <c r="R3" s="402">
        <v>31.607683362034251</v>
      </c>
      <c r="S3" s="402">
        <v>31.983959108636551</v>
      </c>
      <c r="T3" s="402">
        <v>31.868121349320152</v>
      </c>
      <c r="U3" s="402">
        <v>32.28277585065365</v>
      </c>
      <c r="V3" s="402">
        <v>31.83085576088855</v>
      </c>
      <c r="W3" s="402">
        <v>32.154621339714254</v>
      </c>
      <c r="X3" s="402">
        <v>31.973671542505752</v>
      </c>
      <c r="Y3" s="402">
        <v>32.636928147981052</v>
      </c>
      <c r="Z3" s="402">
        <v>32.283462904745647</v>
      </c>
      <c r="AA3" s="402">
        <v>31.961652883663252</v>
      </c>
      <c r="AB3" s="402">
        <v>32.502478935689048</v>
      </c>
      <c r="AC3" s="402">
        <v>32.568447994591651</v>
      </c>
      <c r="AD3" s="402">
        <v>32.317759472365353</v>
      </c>
      <c r="AE3" s="402">
        <v>32.961338450140047</v>
      </c>
      <c r="AF3" s="402">
        <v>32.58014878967785</v>
      </c>
      <c r="AG3" s="402">
        <v>33.013101185102251</v>
      </c>
      <c r="AH3" s="402">
        <v>32.318204574235047</v>
      </c>
      <c r="AI3" s="402">
        <v>32.836462879027053</v>
      </c>
      <c r="AJ3" s="403">
        <v>33.135500047141747</v>
      </c>
    </row>
    <row r="4" spans="1:36" ht="25.15" customHeight="1" x14ac:dyDescent="0.2">
      <c r="A4" s="156"/>
      <c r="B4" s="720"/>
      <c r="C4" s="263" t="s">
        <v>192</v>
      </c>
      <c r="D4" s="404" t="s">
        <v>193</v>
      </c>
      <c r="E4" s="323" t="s">
        <v>121</v>
      </c>
      <c r="F4" s="351" t="s">
        <v>73</v>
      </c>
      <c r="G4" s="351">
        <v>2</v>
      </c>
      <c r="H4" s="636"/>
      <c r="I4" s="337"/>
      <c r="J4" s="337"/>
      <c r="K4" s="629">
        <v>0.58179081193582527</v>
      </c>
      <c r="L4" s="346">
        <v>0.58179081193582527</v>
      </c>
      <c r="M4" s="346">
        <v>0.58179081193582527</v>
      </c>
      <c r="N4" s="346">
        <v>0.58179081193582527</v>
      </c>
      <c r="O4" s="346">
        <v>0.58179081193582527</v>
      </c>
      <c r="P4" s="346">
        <v>0.58179081193582527</v>
      </c>
      <c r="Q4" s="346">
        <v>0.58179081193582527</v>
      </c>
      <c r="R4" s="346">
        <v>0.58179081193582527</v>
      </c>
      <c r="S4" s="346">
        <v>0.58179081193582527</v>
      </c>
      <c r="T4" s="346">
        <v>0.58179081193582527</v>
      </c>
      <c r="U4" s="346">
        <v>0.58179081193582527</v>
      </c>
      <c r="V4" s="346">
        <v>0.58179081193582527</v>
      </c>
      <c r="W4" s="346">
        <v>0.58179081193582527</v>
      </c>
      <c r="X4" s="346">
        <v>0.58179081193582527</v>
      </c>
      <c r="Y4" s="346">
        <v>0.58179081193582527</v>
      </c>
      <c r="Z4" s="346">
        <v>0.58179081193582527</v>
      </c>
      <c r="AA4" s="346">
        <v>0.58179081193582527</v>
      </c>
      <c r="AB4" s="346">
        <v>0.58179081193582527</v>
      </c>
      <c r="AC4" s="346">
        <v>0.58179081193582527</v>
      </c>
      <c r="AD4" s="346">
        <v>0.58179081193582527</v>
      </c>
      <c r="AE4" s="346">
        <v>0.58179081193582527</v>
      </c>
      <c r="AF4" s="346">
        <v>0.58179081193582527</v>
      </c>
      <c r="AG4" s="346">
        <v>0.58179081193582527</v>
      </c>
      <c r="AH4" s="346">
        <v>0.58179081193582527</v>
      </c>
      <c r="AI4" s="346">
        <v>0.58179081193582527</v>
      </c>
      <c r="AJ4" s="389">
        <v>0.58179081193582527</v>
      </c>
    </row>
    <row r="5" spans="1:36" ht="25.15" customHeight="1" x14ac:dyDescent="0.2">
      <c r="A5" s="156"/>
      <c r="B5" s="720"/>
      <c r="C5" s="405" t="s">
        <v>194</v>
      </c>
      <c r="D5" s="404" t="s">
        <v>195</v>
      </c>
      <c r="E5" s="323" t="s">
        <v>121</v>
      </c>
      <c r="F5" s="351" t="s">
        <v>73</v>
      </c>
      <c r="G5" s="351">
        <v>2</v>
      </c>
      <c r="H5" s="636"/>
      <c r="I5" s="337"/>
      <c r="J5" s="337"/>
      <c r="K5" s="629">
        <v>39.021581731110594</v>
      </c>
      <c r="L5" s="346">
        <v>40.249187034305784</v>
      </c>
      <c r="M5" s="346">
        <v>41.749315984104371</v>
      </c>
      <c r="N5" s="346">
        <v>42.993568929236218</v>
      </c>
      <c r="O5" s="346">
        <v>44.073834873049719</v>
      </c>
      <c r="P5" s="346">
        <v>45.323542188968574</v>
      </c>
      <c r="Q5" s="346">
        <v>46.602138968978331</v>
      </c>
      <c r="R5" s="346">
        <v>47.759163460744048</v>
      </c>
      <c r="S5" s="346">
        <v>48.784193881239339</v>
      </c>
      <c r="T5" s="346">
        <v>49.824853082939825</v>
      </c>
      <c r="U5" s="346">
        <v>50.82134225254206</v>
      </c>
      <c r="V5" s="346">
        <v>51.742884694526246</v>
      </c>
      <c r="W5" s="346">
        <v>52.612881499695995</v>
      </c>
      <c r="X5" s="346">
        <v>53.437853459074702</v>
      </c>
      <c r="Y5" s="346">
        <v>54.235238353687116</v>
      </c>
      <c r="Z5" s="346">
        <v>55.020573729668662</v>
      </c>
      <c r="AA5" s="346">
        <v>55.788659950232088</v>
      </c>
      <c r="AB5" s="346">
        <v>56.54906893336166</v>
      </c>
      <c r="AC5" s="346">
        <v>57.30412768376965</v>
      </c>
      <c r="AD5" s="346">
        <v>58.066710552577192</v>
      </c>
      <c r="AE5" s="346">
        <v>58.846648881450484</v>
      </c>
      <c r="AF5" s="346">
        <v>59.615539090269969</v>
      </c>
      <c r="AG5" s="346">
        <v>60.385590866291643</v>
      </c>
      <c r="AH5" s="346">
        <v>61.155946584377979</v>
      </c>
      <c r="AI5" s="346">
        <v>61.924166447270629</v>
      </c>
      <c r="AJ5" s="389">
        <v>62.691919304902463</v>
      </c>
    </row>
    <row r="6" spans="1:36" ht="25.15" customHeight="1" x14ac:dyDescent="0.2">
      <c r="A6" s="156"/>
      <c r="B6" s="720"/>
      <c r="C6" s="263" t="s">
        <v>196</v>
      </c>
      <c r="D6" s="404" t="s">
        <v>197</v>
      </c>
      <c r="E6" s="323" t="s">
        <v>121</v>
      </c>
      <c r="F6" s="351" t="s">
        <v>73</v>
      </c>
      <c r="G6" s="406">
        <v>2</v>
      </c>
      <c r="H6" s="654"/>
      <c r="I6" s="407"/>
      <c r="J6" s="407"/>
      <c r="K6" s="641">
        <v>126.31240673070745</v>
      </c>
      <c r="L6" s="408">
        <v>126.25625116302751</v>
      </c>
      <c r="M6" s="408">
        <v>126.23923270844725</v>
      </c>
      <c r="N6" s="408">
        <v>126.19539517003192</v>
      </c>
      <c r="O6" s="408">
        <v>126.09486199036742</v>
      </c>
      <c r="P6" s="408">
        <v>126.01649399788141</v>
      </c>
      <c r="Q6" s="408">
        <v>125.9271641861946</v>
      </c>
      <c r="R6" s="408">
        <v>125.82593731470573</v>
      </c>
      <c r="S6" s="408">
        <v>125.72188727604794</v>
      </c>
      <c r="T6" s="408">
        <v>125.61147194730918</v>
      </c>
      <c r="U6" s="408">
        <v>125.51513699758264</v>
      </c>
      <c r="V6" s="408">
        <v>125.41929255829857</v>
      </c>
      <c r="W6" s="408">
        <v>125.34234905933705</v>
      </c>
      <c r="X6" s="408">
        <v>125.26983428408074</v>
      </c>
      <c r="Y6" s="408">
        <v>125.21009779249508</v>
      </c>
      <c r="Z6" s="408">
        <v>125.15568638925082</v>
      </c>
      <c r="AA6" s="408">
        <v>125.09080932214809</v>
      </c>
      <c r="AB6" s="408">
        <v>125.02462589254849</v>
      </c>
      <c r="AC6" s="408">
        <v>124.95709841213755</v>
      </c>
      <c r="AD6" s="408">
        <v>124.91366116738814</v>
      </c>
      <c r="AE6" s="408">
        <v>124.90706986459804</v>
      </c>
      <c r="AF6" s="408">
        <v>124.89108404878404</v>
      </c>
      <c r="AG6" s="408">
        <v>124.8880071943254</v>
      </c>
      <c r="AH6" s="408">
        <v>124.89658942696028</v>
      </c>
      <c r="AI6" s="408">
        <v>124.91154698825277</v>
      </c>
      <c r="AJ6" s="409">
        <v>124.93344517406231</v>
      </c>
    </row>
    <row r="7" spans="1:36" ht="25.15" customHeight="1" x14ac:dyDescent="0.2">
      <c r="A7" s="156"/>
      <c r="B7" s="720"/>
      <c r="C7" s="260" t="s">
        <v>198</v>
      </c>
      <c r="D7" s="334" t="s">
        <v>199</v>
      </c>
      <c r="E7" s="335" t="s">
        <v>200</v>
      </c>
      <c r="F7" s="312" t="s">
        <v>73</v>
      </c>
      <c r="G7" s="312">
        <v>2</v>
      </c>
      <c r="H7" s="636"/>
      <c r="I7" s="329"/>
      <c r="J7" s="329"/>
      <c r="K7" s="642">
        <f t="shared" ref="K7:AJ10" si="0">K3-K30</f>
        <v>32.260253367281017</v>
      </c>
      <c r="L7" s="330">
        <f t="shared" si="0"/>
        <v>30.309208536038213</v>
      </c>
      <c r="M7" s="330">
        <f t="shared" si="0"/>
        <v>30.452713514594713</v>
      </c>
      <c r="N7" s="330">
        <f t="shared" si="0"/>
        <v>30.208802500989414</v>
      </c>
      <c r="O7" s="330">
        <f t="shared" si="0"/>
        <v>31.410337177213613</v>
      </c>
      <c r="P7" s="330">
        <f t="shared" si="0"/>
        <v>31.183585038945115</v>
      </c>
      <c r="Q7" s="330">
        <f t="shared" si="0"/>
        <v>31.347885050077114</v>
      </c>
      <c r="R7" s="330">
        <f t="shared" si="0"/>
        <v>31.245524865389015</v>
      </c>
      <c r="S7" s="330">
        <f t="shared" si="0"/>
        <v>31.621800611991315</v>
      </c>
      <c r="T7" s="330">
        <f t="shared" si="0"/>
        <v>31.505962852674916</v>
      </c>
      <c r="U7" s="330">
        <f t="shared" si="0"/>
        <v>31.920617354008414</v>
      </c>
      <c r="V7" s="330">
        <f t="shared" si="0"/>
        <v>31.468697264243314</v>
      </c>
      <c r="W7" s="330">
        <f t="shared" si="0"/>
        <v>31.792462843069018</v>
      </c>
      <c r="X7" s="330">
        <f t="shared" si="0"/>
        <v>31.611513045860516</v>
      </c>
      <c r="Y7" s="330">
        <f t="shared" si="0"/>
        <v>32.274769651335816</v>
      </c>
      <c r="Z7" s="330">
        <f t="shared" si="0"/>
        <v>31.921304408100411</v>
      </c>
      <c r="AA7" s="330">
        <f t="shared" si="0"/>
        <v>31.599494387018016</v>
      </c>
      <c r="AB7" s="330">
        <f t="shared" si="0"/>
        <v>32.140320439043812</v>
      </c>
      <c r="AC7" s="330">
        <f t="shared" si="0"/>
        <v>32.206289497946415</v>
      </c>
      <c r="AD7" s="330">
        <f t="shared" si="0"/>
        <v>31.955600975720117</v>
      </c>
      <c r="AE7" s="330">
        <f t="shared" si="0"/>
        <v>32.599179953494811</v>
      </c>
      <c r="AF7" s="330">
        <f t="shared" si="0"/>
        <v>32.217990293032614</v>
      </c>
      <c r="AG7" s="330">
        <f t="shared" si="0"/>
        <v>32.650942688457015</v>
      </c>
      <c r="AH7" s="330">
        <f t="shared" si="0"/>
        <v>31.956046077589811</v>
      </c>
      <c r="AI7" s="330">
        <f t="shared" si="0"/>
        <v>32.474304382381817</v>
      </c>
      <c r="AJ7" s="348">
        <f t="shared" si="0"/>
        <v>32.773341550496511</v>
      </c>
    </row>
    <row r="8" spans="1:36" ht="25.15" customHeight="1" x14ac:dyDescent="0.2">
      <c r="A8" s="156"/>
      <c r="B8" s="720"/>
      <c r="C8" s="260" t="s">
        <v>201</v>
      </c>
      <c r="D8" s="334" t="s">
        <v>202</v>
      </c>
      <c r="E8" s="335" t="s">
        <v>203</v>
      </c>
      <c r="F8" s="312" t="s">
        <v>73</v>
      </c>
      <c r="G8" s="312">
        <v>2</v>
      </c>
      <c r="H8" s="636"/>
      <c r="I8" s="329"/>
      <c r="J8" s="329"/>
      <c r="K8" s="642">
        <f t="shared" si="0"/>
        <v>0.52656748748830751</v>
      </c>
      <c r="L8" s="330">
        <f t="shared" si="0"/>
        <v>0.52656748748830751</v>
      </c>
      <c r="M8" s="330">
        <f t="shared" si="0"/>
        <v>0.52656748748830751</v>
      </c>
      <c r="N8" s="330">
        <f t="shared" si="0"/>
        <v>0.52656748748830751</v>
      </c>
      <c r="O8" s="330">
        <f t="shared" si="0"/>
        <v>0.52656748748830751</v>
      </c>
      <c r="P8" s="330">
        <f t="shared" si="0"/>
        <v>0.52656748748830751</v>
      </c>
      <c r="Q8" s="330">
        <f t="shared" si="0"/>
        <v>0.52656748748830751</v>
      </c>
      <c r="R8" s="330">
        <f t="shared" si="0"/>
        <v>0.52656748748830751</v>
      </c>
      <c r="S8" s="330">
        <f t="shared" si="0"/>
        <v>0.52656748748830751</v>
      </c>
      <c r="T8" s="330">
        <f t="shared" si="0"/>
        <v>0.52656748748830751</v>
      </c>
      <c r="U8" s="330">
        <f t="shared" si="0"/>
        <v>0.52656748748830751</v>
      </c>
      <c r="V8" s="330">
        <f t="shared" si="0"/>
        <v>0.52656748748830751</v>
      </c>
      <c r="W8" s="330">
        <f t="shared" si="0"/>
        <v>0.52656748748830751</v>
      </c>
      <c r="X8" s="330">
        <f t="shared" si="0"/>
        <v>0.52656748748830751</v>
      </c>
      <c r="Y8" s="330">
        <f t="shared" si="0"/>
        <v>0.52656748748830751</v>
      </c>
      <c r="Z8" s="330">
        <f t="shared" si="0"/>
        <v>0.52656748748830751</v>
      </c>
      <c r="AA8" s="330">
        <f t="shared" si="0"/>
        <v>0.52656748748830751</v>
      </c>
      <c r="AB8" s="330">
        <f t="shared" si="0"/>
        <v>0.52656748748830751</v>
      </c>
      <c r="AC8" s="330">
        <f t="shared" si="0"/>
        <v>0.52656748748830751</v>
      </c>
      <c r="AD8" s="330">
        <f t="shared" si="0"/>
        <v>0.52656748748830751</v>
      </c>
      <c r="AE8" s="330">
        <f t="shared" si="0"/>
        <v>0.52656748748830751</v>
      </c>
      <c r="AF8" s="330">
        <f t="shared" si="0"/>
        <v>0.52656748748830751</v>
      </c>
      <c r="AG8" s="330">
        <f t="shared" si="0"/>
        <v>0.52656748748830751</v>
      </c>
      <c r="AH8" s="330">
        <f t="shared" si="0"/>
        <v>0.52656748748830751</v>
      </c>
      <c r="AI8" s="330">
        <f t="shared" si="0"/>
        <v>0.52656748748830751</v>
      </c>
      <c r="AJ8" s="348">
        <f t="shared" si="0"/>
        <v>0.52656748748830751</v>
      </c>
    </row>
    <row r="9" spans="1:36" ht="25.15" customHeight="1" x14ac:dyDescent="0.2">
      <c r="A9" s="156"/>
      <c r="B9" s="720"/>
      <c r="C9" s="260" t="s">
        <v>79</v>
      </c>
      <c r="D9" s="334" t="s">
        <v>204</v>
      </c>
      <c r="E9" s="335" t="s">
        <v>205</v>
      </c>
      <c r="F9" s="312" t="s">
        <v>73</v>
      </c>
      <c r="G9" s="312">
        <v>2</v>
      </c>
      <c r="H9" s="636"/>
      <c r="I9" s="329"/>
      <c r="J9" s="329"/>
      <c r="K9" s="642">
        <f t="shared" si="0"/>
        <v>36.082296295712638</v>
      </c>
      <c r="L9" s="330">
        <f t="shared" si="0"/>
        <v>37.309901598907828</v>
      </c>
      <c r="M9" s="330">
        <f t="shared" si="0"/>
        <v>38.810030548706415</v>
      </c>
      <c r="N9" s="330">
        <f t="shared" si="0"/>
        <v>40.054283493838263</v>
      </c>
      <c r="O9" s="330">
        <f t="shared" si="0"/>
        <v>41.134549437651764</v>
      </c>
      <c r="P9" s="330">
        <f t="shared" si="0"/>
        <v>42.384256753570618</v>
      </c>
      <c r="Q9" s="330">
        <f t="shared" si="0"/>
        <v>43.662853533580375</v>
      </c>
      <c r="R9" s="330">
        <f t="shared" si="0"/>
        <v>44.819878025346092</v>
      </c>
      <c r="S9" s="330">
        <f t="shared" si="0"/>
        <v>45.844908445841384</v>
      </c>
      <c r="T9" s="330">
        <f t="shared" si="0"/>
        <v>46.885567647541869</v>
      </c>
      <c r="U9" s="330">
        <f t="shared" si="0"/>
        <v>47.882056817144104</v>
      </c>
      <c r="V9" s="330">
        <f t="shared" si="0"/>
        <v>48.803599259128291</v>
      </c>
      <c r="W9" s="330">
        <f t="shared" si="0"/>
        <v>49.673596064298039</v>
      </c>
      <c r="X9" s="330">
        <f t="shared" si="0"/>
        <v>50.498568023676746</v>
      </c>
      <c r="Y9" s="330">
        <f t="shared" si="0"/>
        <v>51.29595291828916</v>
      </c>
      <c r="Z9" s="330">
        <f t="shared" si="0"/>
        <v>52.081288294270706</v>
      </c>
      <c r="AA9" s="330">
        <f t="shared" si="0"/>
        <v>52.849374514834132</v>
      </c>
      <c r="AB9" s="330">
        <f t="shared" si="0"/>
        <v>53.609783497963704</v>
      </c>
      <c r="AC9" s="330">
        <f t="shared" si="0"/>
        <v>54.364842248371694</v>
      </c>
      <c r="AD9" s="330">
        <f t="shared" si="0"/>
        <v>55.127425117179236</v>
      </c>
      <c r="AE9" s="330">
        <f t="shared" si="0"/>
        <v>55.907363446052528</v>
      </c>
      <c r="AF9" s="330">
        <f t="shared" si="0"/>
        <v>56.676253654872013</v>
      </c>
      <c r="AG9" s="330">
        <f t="shared" si="0"/>
        <v>57.446305430893688</v>
      </c>
      <c r="AH9" s="330">
        <f t="shared" si="0"/>
        <v>58.216661148980023</v>
      </c>
      <c r="AI9" s="330">
        <f t="shared" si="0"/>
        <v>58.984881011872673</v>
      </c>
      <c r="AJ9" s="348">
        <f t="shared" si="0"/>
        <v>59.752633869504507</v>
      </c>
    </row>
    <row r="10" spans="1:36" ht="25.15" customHeight="1" x14ac:dyDescent="0.2">
      <c r="A10" s="156"/>
      <c r="B10" s="720"/>
      <c r="C10" s="260" t="s">
        <v>76</v>
      </c>
      <c r="D10" s="334" t="s">
        <v>206</v>
      </c>
      <c r="E10" s="335" t="s">
        <v>207</v>
      </c>
      <c r="F10" s="312" t="s">
        <v>73</v>
      </c>
      <c r="G10" s="312">
        <v>2</v>
      </c>
      <c r="H10" s="636"/>
      <c r="I10" s="329"/>
      <c r="J10" s="329"/>
      <c r="K10" s="642">
        <f t="shared" si="0"/>
        <v>118.65948581678674</v>
      </c>
      <c r="L10" s="330">
        <f t="shared" si="0"/>
        <v>118.6033302491068</v>
      </c>
      <c r="M10" s="330">
        <f t="shared" si="0"/>
        <v>118.58631179452654</v>
      </c>
      <c r="N10" s="330">
        <f t="shared" si="0"/>
        <v>118.54247425611121</v>
      </c>
      <c r="O10" s="330">
        <f t="shared" si="0"/>
        <v>118.44194107644671</v>
      </c>
      <c r="P10" s="330">
        <f t="shared" si="0"/>
        <v>118.3635730839607</v>
      </c>
      <c r="Q10" s="330">
        <f t="shared" si="0"/>
        <v>118.27424327227389</v>
      </c>
      <c r="R10" s="330">
        <f t="shared" si="0"/>
        <v>118.17301640078502</v>
      </c>
      <c r="S10" s="330">
        <f t="shared" si="0"/>
        <v>118.06896636212723</v>
      </c>
      <c r="T10" s="330">
        <f t="shared" si="0"/>
        <v>117.95855103338847</v>
      </c>
      <c r="U10" s="330">
        <f t="shared" si="0"/>
        <v>117.86221608366193</v>
      </c>
      <c r="V10" s="330">
        <f t="shared" si="0"/>
        <v>117.76637164437786</v>
      </c>
      <c r="W10" s="330">
        <f t="shared" si="0"/>
        <v>117.68942814541634</v>
      </c>
      <c r="X10" s="330">
        <f t="shared" si="0"/>
        <v>117.61691337016003</v>
      </c>
      <c r="Y10" s="330">
        <f t="shared" si="0"/>
        <v>117.55717687857437</v>
      </c>
      <c r="Z10" s="330">
        <f t="shared" si="0"/>
        <v>117.50276547533011</v>
      </c>
      <c r="AA10" s="330">
        <f t="shared" si="0"/>
        <v>117.43788840822738</v>
      </c>
      <c r="AB10" s="330">
        <f t="shared" si="0"/>
        <v>117.37170497862778</v>
      </c>
      <c r="AC10" s="330">
        <f t="shared" si="0"/>
        <v>117.30417749821684</v>
      </c>
      <c r="AD10" s="330">
        <f t="shared" si="0"/>
        <v>117.26074025346743</v>
      </c>
      <c r="AE10" s="330">
        <f t="shared" si="0"/>
        <v>117.25414895067733</v>
      </c>
      <c r="AF10" s="330">
        <f t="shared" si="0"/>
        <v>117.23816313486333</v>
      </c>
      <c r="AG10" s="330">
        <f t="shared" si="0"/>
        <v>117.23508628040469</v>
      </c>
      <c r="AH10" s="330">
        <f t="shared" si="0"/>
        <v>117.24366851303957</v>
      </c>
      <c r="AI10" s="330">
        <f t="shared" si="0"/>
        <v>117.25862607433206</v>
      </c>
      <c r="AJ10" s="348">
        <f t="shared" si="0"/>
        <v>117.2805242601416</v>
      </c>
    </row>
    <row r="11" spans="1:36" ht="25.15" customHeight="1" x14ac:dyDescent="0.2">
      <c r="A11" s="156"/>
      <c r="B11" s="720"/>
      <c r="C11" s="263" t="s">
        <v>208</v>
      </c>
      <c r="D11" s="404" t="s">
        <v>209</v>
      </c>
      <c r="E11" s="323" t="s">
        <v>121</v>
      </c>
      <c r="F11" s="449" t="s">
        <v>210</v>
      </c>
      <c r="G11" s="449">
        <v>1</v>
      </c>
      <c r="H11" s="655"/>
      <c r="I11" s="450"/>
      <c r="J11" s="450"/>
      <c r="K11" s="643">
        <v>0</v>
      </c>
      <c r="L11" s="451">
        <v>0.16692713199875492</v>
      </c>
      <c r="M11" s="451">
        <v>0.27626607348407661</v>
      </c>
      <c r="N11" s="451">
        <v>0.38573045036422104</v>
      </c>
      <c r="O11" s="451">
        <v>0.47142152005319193</v>
      </c>
      <c r="P11" s="451">
        <v>0.58939210545809551</v>
      </c>
      <c r="Q11" s="451">
        <v>0.69925027616303526</v>
      </c>
      <c r="R11" s="451">
        <v>0.80919575094268237</v>
      </c>
      <c r="S11" s="451">
        <v>0.91920379561808241</v>
      </c>
      <c r="T11" s="451">
        <v>1.0053979571060281</v>
      </c>
      <c r="U11" s="451">
        <v>1.1238325947036407</v>
      </c>
      <c r="V11" s="451">
        <v>1.2340694814629845</v>
      </c>
      <c r="W11" s="451">
        <v>1.3443568363149325</v>
      </c>
      <c r="X11" s="451">
        <v>1.4307466696225468</v>
      </c>
      <c r="Y11" s="451">
        <v>1.5493805925439106</v>
      </c>
      <c r="Z11" s="451">
        <v>1.6598211996646246</v>
      </c>
      <c r="AA11" s="451">
        <v>1.7703195436628818</v>
      </c>
      <c r="AB11" s="451">
        <v>1.8808765099471776</v>
      </c>
      <c r="AC11" s="451">
        <v>1.9675195137223427</v>
      </c>
      <c r="AD11" s="451">
        <v>2.0864373900147601</v>
      </c>
      <c r="AE11" s="451">
        <v>2.1971589717141957</v>
      </c>
      <c r="AF11" s="451">
        <v>2.3009100370992006</v>
      </c>
      <c r="AG11" s="451">
        <v>2.4135538655684634</v>
      </c>
      <c r="AH11" s="451">
        <v>2.522401389377257</v>
      </c>
      <c r="AI11" s="451">
        <v>2.6175106925301241</v>
      </c>
      <c r="AJ11" s="452">
        <v>2.7262055921319543</v>
      </c>
    </row>
    <row r="12" spans="1:36" ht="25.15" customHeight="1" thickBot="1" x14ac:dyDescent="0.25">
      <c r="A12" s="156"/>
      <c r="B12" s="720"/>
      <c r="C12" s="453" t="s">
        <v>211</v>
      </c>
      <c r="D12" s="454" t="s">
        <v>212</v>
      </c>
      <c r="E12" s="455"/>
      <c r="F12" s="456" t="s">
        <v>73</v>
      </c>
      <c r="G12" s="456">
        <v>1</v>
      </c>
      <c r="H12" s="457"/>
      <c r="I12" s="457"/>
      <c r="J12" s="457"/>
      <c r="K12" s="644">
        <f>(K11/100)*SUM(K7:K10)</f>
        <v>0</v>
      </c>
      <c r="L12" s="458">
        <f t="shared" ref="L12:AJ12" si="1">(L11/100)*SUM(L7:L10)</f>
        <v>0.3117347628760927</v>
      </c>
      <c r="M12" s="458">
        <f t="shared" si="1"/>
        <v>0.520417938017258</v>
      </c>
      <c r="N12" s="458">
        <f t="shared" si="1"/>
        <v>0.73031166900959743</v>
      </c>
      <c r="O12" s="458">
        <f t="shared" si="1"/>
        <v>0.90283535865737718</v>
      </c>
      <c r="P12" s="458">
        <f t="shared" si="1"/>
        <v>1.1343321543771419</v>
      </c>
      <c r="Q12" s="458">
        <f t="shared" si="1"/>
        <v>1.3552277940197197</v>
      </c>
      <c r="R12" s="458">
        <f t="shared" si="1"/>
        <v>1.5760299973398135</v>
      </c>
      <c r="S12" s="458">
        <f t="shared" si="1"/>
        <v>1.8022115785792088</v>
      </c>
      <c r="T12" s="458">
        <f t="shared" si="1"/>
        <v>1.9793938072768795</v>
      </c>
      <c r="U12" s="458">
        <f t="shared" si="1"/>
        <v>2.2273402020262907</v>
      </c>
      <c r="V12" s="458">
        <f t="shared" si="1"/>
        <v>2.4504329740163455</v>
      </c>
      <c r="W12" s="458">
        <f t="shared" si="1"/>
        <v>2.684439351106255</v>
      </c>
      <c r="X12" s="458">
        <f t="shared" si="1"/>
        <v>2.8651211680737325</v>
      </c>
      <c r="Y12" s="458">
        <f t="shared" si="1"/>
        <v>3.1243951746994219</v>
      </c>
      <c r="Z12" s="458">
        <f t="shared" si="1"/>
        <v>3.3533687322814916</v>
      </c>
      <c r="AA12" s="458">
        <f t="shared" si="1"/>
        <v>3.5833626478691696</v>
      </c>
      <c r="AB12" s="458">
        <f t="shared" si="1"/>
        <v>3.8303744746551627</v>
      </c>
      <c r="AC12" s="458">
        <f t="shared" si="1"/>
        <v>4.0216468111172459</v>
      </c>
      <c r="AD12" s="458">
        <f t="shared" si="1"/>
        <v>4.2744912461576128</v>
      </c>
      <c r="AE12" s="458">
        <f t="shared" si="1"/>
        <v>4.5324590370276852</v>
      </c>
      <c r="AF12" s="458">
        <f t="shared" si="1"/>
        <v>4.7550370884533102</v>
      </c>
      <c r="AG12" s="458">
        <f t="shared" si="1"/>
        <v>5.0167865614277298</v>
      </c>
      <c r="AH12" s="458">
        <f t="shared" si="1"/>
        <v>5.2451556890722735</v>
      </c>
      <c r="AI12" s="458">
        <f t="shared" si="1"/>
        <v>5.4769939926935125</v>
      </c>
      <c r="AJ12" s="459">
        <f t="shared" si="1"/>
        <v>5.7341118392266139</v>
      </c>
    </row>
    <row r="13" spans="1:36" ht="25.15" customHeight="1" x14ac:dyDescent="0.2">
      <c r="A13" s="156"/>
      <c r="B13" s="719" t="s">
        <v>213</v>
      </c>
      <c r="C13" s="260" t="s">
        <v>214</v>
      </c>
      <c r="D13" s="334" t="s">
        <v>215</v>
      </c>
      <c r="E13" s="335" t="s">
        <v>216</v>
      </c>
      <c r="F13" s="460" t="s">
        <v>217</v>
      </c>
      <c r="G13" s="460">
        <v>1</v>
      </c>
      <c r="H13" s="655"/>
      <c r="I13" s="461"/>
      <c r="J13" s="461"/>
      <c r="K13" s="645">
        <f>ROUND((K9*1000000)/(K54*1000),1)</f>
        <v>171.9</v>
      </c>
      <c r="L13" s="462">
        <f>ROUND((L9*1000000)/(L54*1000),1)</f>
        <v>171.3</v>
      </c>
      <c r="M13" s="462">
        <f t="shared" ref="M13:AJ13" si="2">ROUND((M9*1000000)/(M54*1000),1)</f>
        <v>170.5</v>
      </c>
      <c r="N13" s="462">
        <f t="shared" si="2"/>
        <v>169.9</v>
      </c>
      <c r="O13" s="462">
        <f t="shared" si="2"/>
        <v>169.6</v>
      </c>
      <c r="P13" s="462">
        <f t="shared" si="2"/>
        <v>169.2</v>
      </c>
      <c r="Q13" s="462">
        <f t="shared" si="2"/>
        <v>168.8</v>
      </c>
      <c r="R13" s="462">
        <f t="shared" si="2"/>
        <v>168.6</v>
      </c>
      <c r="S13" s="462">
        <f t="shared" si="2"/>
        <v>168.4</v>
      </c>
      <c r="T13" s="462">
        <f t="shared" si="2"/>
        <v>168.2</v>
      </c>
      <c r="U13" s="462">
        <f t="shared" si="2"/>
        <v>168.1</v>
      </c>
      <c r="V13" s="462">
        <f t="shared" si="2"/>
        <v>168.1</v>
      </c>
      <c r="W13" s="462">
        <f t="shared" si="2"/>
        <v>168.1</v>
      </c>
      <c r="X13" s="462">
        <f t="shared" si="2"/>
        <v>168</v>
      </c>
      <c r="Y13" s="462">
        <f t="shared" si="2"/>
        <v>168</v>
      </c>
      <c r="Z13" s="462">
        <f t="shared" si="2"/>
        <v>168.1</v>
      </c>
      <c r="AA13" s="462">
        <f t="shared" si="2"/>
        <v>168.1</v>
      </c>
      <c r="AB13" s="462">
        <f t="shared" si="2"/>
        <v>168.1</v>
      </c>
      <c r="AC13" s="462">
        <f t="shared" si="2"/>
        <v>168.2</v>
      </c>
      <c r="AD13" s="462">
        <f t="shared" si="2"/>
        <v>168.2</v>
      </c>
      <c r="AE13" s="462">
        <f t="shared" si="2"/>
        <v>168.2</v>
      </c>
      <c r="AF13" s="462">
        <f t="shared" si="2"/>
        <v>168.2</v>
      </c>
      <c r="AG13" s="462">
        <f t="shared" si="2"/>
        <v>168.2</v>
      </c>
      <c r="AH13" s="462">
        <f t="shared" si="2"/>
        <v>168.2</v>
      </c>
      <c r="AI13" s="462">
        <f t="shared" si="2"/>
        <v>168.2</v>
      </c>
      <c r="AJ13" s="462">
        <f t="shared" si="2"/>
        <v>168.2</v>
      </c>
    </row>
    <row r="14" spans="1:36" ht="25.15" customHeight="1" x14ac:dyDescent="0.2">
      <c r="A14" s="199"/>
      <c r="B14" s="720"/>
      <c r="C14" s="263" t="s">
        <v>218</v>
      </c>
      <c r="D14" s="404" t="s">
        <v>219</v>
      </c>
      <c r="E14" s="323" t="s">
        <v>121</v>
      </c>
      <c r="F14" s="449" t="s">
        <v>217</v>
      </c>
      <c r="G14" s="449">
        <v>1</v>
      </c>
      <c r="H14" s="655"/>
      <c r="I14" s="463"/>
      <c r="J14" s="463"/>
      <c r="K14" s="644">
        <v>33.038908001566256</v>
      </c>
      <c r="L14" s="464">
        <v>32.712300778671846</v>
      </c>
      <c r="M14" s="464">
        <v>32.349131645552177</v>
      </c>
      <c r="N14" s="464">
        <v>32.025559108901135</v>
      </c>
      <c r="O14" s="464">
        <v>31.759587619762922</v>
      </c>
      <c r="P14" s="464">
        <v>31.475713622911346</v>
      </c>
      <c r="Q14" s="464">
        <v>31.192805074190286</v>
      </c>
      <c r="R14" s="464">
        <v>30.947591336435991</v>
      </c>
      <c r="S14" s="464">
        <v>30.702885000421514</v>
      </c>
      <c r="T14" s="464">
        <v>30.458703868983203</v>
      </c>
      <c r="U14" s="464">
        <v>30.233050775567012</v>
      </c>
      <c r="V14" s="464">
        <v>30.025572988106919</v>
      </c>
      <c r="W14" s="464">
        <v>29.818179581871757</v>
      </c>
      <c r="X14" s="464">
        <v>29.593273155424924</v>
      </c>
      <c r="Y14" s="464">
        <v>29.386224620515137</v>
      </c>
      <c r="Z14" s="464">
        <v>29.196681764021594</v>
      </c>
      <c r="AA14" s="464">
        <v>28.989801675280646</v>
      </c>
      <c r="AB14" s="464">
        <v>28.783093527652628</v>
      </c>
      <c r="AC14" s="464">
        <v>28.593574362792776</v>
      </c>
      <c r="AD14" s="464">
        <v>28.38713916691237</v>
      </c>
      <c r="AE14" s="464">
        <v>28.18092767709491</v>
      </c>
      <c r="AF14" s="464">
        <v>27.974956937424427</v>
      </c>
      <c r="AG14" s="464">
        <v>27.769243896490863</v>
      </c>
      <c r="AH14" s="464">
        <v>27.563805403194323</v>
      </c>
      <c r="AI14" s="464">
        <v>27.358658202592682</v>
      </c>
      <c r="AJ14" s="465">
        <v>27.153818931794163</v>
      </c>
    </row>
    <row r="15" spans="1:36" ht="25.15" customHeight="1" x14ac:dyDescent="0.2">
      <c r="A15" s="199"/>
      <c r="B15" s="720"/>
      <c r="C15" s="263" t="s">
        <v>220</v>
      </c>
      <c r="D15" s="404" t="s">
        <v>221</v>
      </c>
      <c r="E15" s="323" t="s">
        <v>121</v>
      </c>
      <c r="F15" s="449" t="s">
        <v>217</v>
      </c>
      <c r="G15" s="449">
        <v>1</v>
      </c>
      <c r="H15" s="655"/>
      <c r="I15" s="463"/>
      <c r="J15" s="463"/>
      <c r="K15" s="644">
        <v>61.575021130180275</v>
      </c>
      <c r="L15" s="464">
        <v>61.553071039514187</v>
      </c>
      <c r="M15" s="464">
        <v>61.459617582160398</v>
      </c>
      <c r="N15" s="464">
        <v>61.438582622937403</v>
      </c>
      <c r="O15" s="464">
        <v>61.526898121438421</v>
      </c>
      <c r="P15" s="464">
        <v>61.580003929193161</v>
      </c>
      <c r="Q15" s="464">
        <v>61.634032882727503</v>
      </c>
      <c r="R15" s="464">
        <v>61.762220836016489</v>
      </c>
      <c r="S15" s="464">
        <v>61.891755610683767</v>
      </c>
      <c r="T15" s="464">
        <v>62.022614406229224</v>
      </c>
      <c r="U15" s="464">
        <v>62.191771092025093</v>
      </c>
      <c r="V15" s="464">
        <v>62.399573288551437</v>
      </c>
      <c r="W15" s="464">
        <v>62.609129499106871</v>
      </c>
      <c r="X15" s="464">
        <v>62.783051402095253</v>
      </c>
      <c r="Y15" s="464">
        <v>62.995936268761128</v>
      </c>
      <c r="Z15" s="464">
        <v>63.248146233627224</v>
      </c>
      <c r="AA15" s="464">
        <v>63.464541126960981</v>
      </c>
      <c r="AB15" s="464">
        <v>63.682599970657193</v>
      </c>
      <c r="AC15" s="464">
        <v>63.940318399153725</v>
      </c>
      <c r="AD15" s="464">
        <v>64.161780078757914</v>
      </c>
      <c r="AE15" s="464">
        <v>64.384849419296799</v>
      </c>
      <c r="AF15" s="464">
        <v>64.609506820655028</v>
      </c>
      <c r="AG15" s="464">
        <v>64.835732437381466</v>
      </c>
      <c r="AH15" s="464">
        <v>65.063506183748245</v>
      </c>
      <c r="AI15" s="464">
        <v>65.292807738908706</v>
      </c>
      <c r="AJ15" s="465">
        <v>65.523616552151893</v>
      </c>
    </row>
    <row r="16" spans="1:36" ht="25.15" customHeight="1" x14ac:dyDescent="0.2">
      <c r="A16" s="199"/>
      <c r="B16" s="720"/>
      <c r="C16" s="263" t="s">
        <v>222</v>
      </c>
      <c r="D16" s="404" t="s">
        <v>223</v>
      </c>
      <c r="E16" s="323" t="s">
        <v>121</v>
      </c>
      <c r="F16" s="449" t="s">
        <v>217</v>
      </c>
      <c r="G16" s="449">
        <v>1</v>
      </c>
      <c r="H16" s="655"/>
      <c r="I16" s="463"/>
      <c r="J16" s="463"/>
      <c r="K16" s="644">
        <v>18.626753755832315</v>
      </c>
      <c r="L16" s="464">
        <v>18.575017091939916</v>
      </c>
      <c r="M16" s="464">
        <v>18.500667641619781</v>
      </c>
      <c r="N16" s="464">
        <v>18.447101489258355</v>
      </c>
      <c r="O16" s="464">
        <v>18.425229838211035</v>
      </c>
      <c r="P16" s="464">
        <v>18.391632792786361</v>
      </c>
      <c r="Q16" s="464">
        <v>18.357171948230835</v>
      </c>
      <c r="R16" s="464">
        <v>18.343611361876583</v>
      </c>
      <c r="S16" s="464">
        <v>18.329212905064818</v>
      </c>
      <c r="T16" s="464">
        <v>18.313978125550427</v>
      </c>
      <c r="U16" s="464">
        <v>18.308800340924169</v>
      </c>
      <c r="V16" s="464">
        <v>18.313690140211374</v>
      </c>
      <c r="W16" s="464">
        <v>18.317758395557874</v>
      </c>
      <c r="X16" s="464">
        <v>18.310105474746628</v>
      </c>
      <c r="Y16" s="464">
        <v>18.312527074098689</v>
      </c>
      <c r="Z16" s="464">
        <v>18.325027064417192</v>
      </c>
      <c r="AA16" s="464">
        <v>18.325803076977095</v>
      </c>
      <c r="AB16" s="464">
        <v>18.325755279546929</v>
      </c>
      <c r="AC16" s="464">
        <v>18.33578486022563</v>
      </c>
      <c r="AD16" s="464">
        <v>18.334088612547955</v>
      </c>
      <c r="AE16" s="464">
        <v>18.331568551487354</v>
      </c>
      <c r="AF16" s="464">
        <v>18.328225147600463</v>
      </c>
      <c r="AG16" s="464">
        <v>18.32405902547384</v>
      </c>
      <c r="AH16" s="464">
        <v>18.319070963546107</v>
      </c>
      <c r="AI16" s="464">
        <v>18.313261893865636</v>
      </c>
      <c r="AJ16" s="465">
        <v>18.306632901784116</v>
      </c>
    </row>
    <row r="17" spans="1:36" ht="25.15" customHeight="1" x14ac:dyDescent="0.2">
      <c r="A17" s="199"/>
      <c r="B17" s="720"/>
      <c r="C17" s="263" t="s">
        <v>224</v>
      </c>
      <c r="D17" s="404" t="s">
        <v>225</v>
      </c>
      <c r="E17" s="323" t="s">
        <v>121</v>
      </c>
      <c r="F17" s="449" t="s">
        <v>217</v>
      </c>
      <c r="G17" s="449">
        <v>1</v>
      </c>
      <c r="H17" s="655"/>
      <c r="I17" s="463"/>
      <c r="J17" s="463"/>
      <c r="K17" s="644">
        <v>11.712065796234079</v>
      </c>
      <c r="L17" s="464">
        <v>11.672863465606273</v>
      </c>
      <c r="M17" s="464">
        <v>11.619500748974833</v>
      </c>
      <c r="N17" s="464">
        <v>11.579241649068219</v>
      </c>
      <c r="O17" s="464">
        <v>11.558908808974984</v>
      </c>
      <c r="P17" s="464">
        <v>11.531244584547185</v>
      </c>
      <c r="Q17" s="464">
        <v>11.503067696829502</v>
      </c>
      <c r="R17" s="464">
        <v>11.488009168203027</v>
      </c>
      <c r="S17" s="464">
        <v>11.47244044328831</v>
      </c>
      <c r="T17" s="464">
        <v>11.456363374912151</v>
      </c>
      <c r="U17" s="464">
        <v>11.446589303731923</v>
      </c>
      <c r="V17" s="464">
        <v>11.443114070072511</v>
      </c>
      <c r="W17" s="464">
        <v>11.43912682728841</v>
      </c>
      <c r="X17" s="464">
        <v>11.42782570228251</v>
      </c>
      <c r="Y17" s="464">
        <v>11.422818729242724</v>
      </c>
      <c r="Z17" s="464">
        <v>11.42409756185398</v>
      </c>
      <c r="AA17" s="464">
        <v>11.418067276605735</v>
      </c>
      <c r="AB17" s="464">
        <v>11.411527955256531</v>
      </c>
      <c r="AC17" s="464">
        <v>11.411264820478872</v>
      </c>
      <c r="AD17" s="464">
        <v>11.403705666604166</v>
      </c>
      <c r="AE17" s="464">
        <v>11.395640098344041</v>
      </c>
      <c r="AF17" s="464">
        <v>11.387069279150277</v>
      </c>
      <c r="AG17" s="464">
        <v>11.377994466242754</v>
      </c>
      <c r="AH17" s="464">
        <v>11.368417010229191</v>
      </c>
      <c r="AI17" s="464">
        <v>11.358338354685836</v>
      </c>
      <c r="AJ17" s="465">
        <v>11.347760035699499</v>
      </c>
    </row>
    <row r="18" spans="1:36" ht="25.15" customHeight="1" x14ac:dyDescent="0.2">
      <c r="A18" s="199"/>
      <c r="B18" s="720"/>
      <c r="C18" s="263" t="s">
        <v>226</v>
      </c>
      <c r="D18" s="404" t="s">
        <v>227</v>
      </c>
      <c r="E18" s="323" t="s">
        <v>121</v>
      </c>
      <c r="F18" s="449" t="s">
        <v>217</v>
      </c>
      <c r="G18" s="449">
        <v>1</v>
      </c>
      <c r="H18" s="655"/>
      <c r="I18" s="463"/>
      <c r="J18" s="463"/>
      <c r="K18" s="644">
        <v>9.3459964262198483</v>
      </c>
      <c r="L18" s="464">
        <v>9.3151854701157593</v>
      </c>
      <c r="M18" s="464">
        <v>9.2730707052852956</v>
      </c>
      <c r="N18" s="464">
        <v>9.2414098521294488</v>
      </c>
      <c r="O18" s="464">
        <v>9.2256499361623892</v>
      </c>
      <c r="P18" s="464">
        <v>9.2040368027739898</v>
      </c>
      <c r="Q18" s="464">
        <v>9.1820124195465151</v>
      </c>
      <c r="R18" s="464">
        <v>9.1704578696723598</v>
      </c>
      <c r="S18" s="464">
        <v>9.1584950169099741</v>
      </c>
      <c r="T18" s="464">
        <v>9.1461252775816835</v>
      </c>
      <c r="U18" s="464">
        <v>9.1387866620650993</v>
      </c>
      <c r="V18" s="464">
        <v>9.1364766159214525</v>
      </c>
      <c r="W18" s="464">
        <v>9.1337576743267892</v>
      </c>
      <c r="X18" s="464">
        <v>9.1251984316586938</v>
      </c>
      <c r="Y18" s="464">
        <v>9.1216646590674433</v>
      </c>
      <c r="Z18" s="464">
        <v>9.1231504585984826</v>
      </c>
      <c r="AA18" s="464">
        <v>9.1187992974899483</v>
      </c>
      <c r="AB18" s="464">
        <v>9.1140413023827467</v>
      </c>
      <c r="AC18" s="464">
        <v>9.114295838672831</v>
      </c>
      <c r="AD18" s="464">
        <v>9.1087228584199593</v>
      </c>
      <c r="AE18" s="464">
        <v>9.1027449507197886</v>
      </c>
      <c r="AF18" s="464">
        <v>9.0963629826396382</v>
      </c>
      <c r="AG18" s="464">
        <v>9.0895778962898479</v>
      </c>
      <c r="AH18" s="464">
        <v>9.0823907085393376</v>
      </c>
      <c r="AI18" s="464">
        <v>9.0748025106998504</v>
      </c>
      <c r="AJ18" s="465">
        <v>9.0668144681792882</v>
      </c>
    </row>
    <row r="19" spans="1:36" ht="25.15" customHeight="1" x14ac:dyDescent="0.2">
      <c r="A19" s="199"/>
      <c r="B19" s="720"/>
      <c r="C19" s="263" t="s">
        <v>228</v>
      </c>
      <c r="D19" s="404" t="s">
        <v>229</v>
      </c>
      <c r="E19" s="323" t="s">
        <v>121</v>
      </c>
      <c r="F19" s="449" t="s">
        <v>217</v>
      </c>
      <c r="G19" s="449">
        <v>1</v>
      </c>
      <c r="H19" s="655"/>
      <c r="I19" s="463"/>
      <c r="J19" s="463"/>
      <c r="K19" s="644">
        <v>37.60125488996723</v>
      </c>
      <c r="L19" s="464">
        <v>37.471562154152018</v>
      </c>
      <c r="M19" s="464">
        <v>37.298011676407526</v>
      </c>
      <c r="N19" s="464">
        <v>37.168105277705415</v>
      </c>
      <c r="O19" s="464">
        <v>37.103725675450235</v>
      </c>
      <c r="P19" s="464">
        <v>37.017368267787958</v>
      </c>
      <c r="Q19" s="464">
        <v>36.93090997847537</v>
      </c>
      <c r="R19" s="464">
        <v>36.888109427795527</v>
      </c>
      <c r="S19" s="464">
        <v>36.845211023631606</v>
      </c>
      <c r="T19" s="464">
        <v>36.802214946743305</v>
      </c>
      <c r="U19" s="464">
        <v>36.781001825686701</v>
      </c>
      <c r="V19" s="464">
        <v>36.7815728971363</v>
      </c>
      <c r="W19" s="464">
        <v>36.782048021848304</v>
      </c>
      <c r="X19" s="464">
        <v>36.760545833791994</v>
      </c>
      <c r="Y19" s="464">
        <v>36.760828648314863</v>
      </c>
      <c r="Z19" s="464">
        <v>36.782896917481501</v>
      </c>
      <c r="AA19" s="464">
        <v>36.782987546685575</v>
      </c>
      <c r="AB19" s="464">
        <v>36.782981964503954</v>
      </c>
      <c r="AC19" s="464">
        <v>36.804761718676168</v>
      </c>
      <c r="AD19" s="464">
        <v>36.804563616757612</v>
      </c>
      <c r="AE19" s="464">
        <v>36.804269303057104</v>
      </c>
      <c r="AF19" s="464">
        <v>36.803878832530174</v>
      </c>
      <c r="AG19" s="464">
        <v>36.803392278121215</v>
      </c>
      <c r="AH19" s="464">
        <v>36.802809730742794</v>
      </c>
      <c r="AI19" s="464">
        <v>36.802131299247257</v>
      </c>
      <c r="AJ19" s="465">
        <v>36.801357110391031</v>
      </c>
    </row>
    <row r="20" spans="1:36" ht="25.15" customHeight="1" x14ac:dyDescent="0.2">
      <c r="A20" s="198"/>
      <c r="B20" s="720"/>
      <c r="C20" s="260" t="s">
        <v>230</v>
      </c>
      <c r="D20" s="334" t="s">
        <v>231</v>
      </c>
      <c r="E20" s="335" t="s">
        <v>232</v>
      </c>
      <c r="F20" s="460" t="s">
        <v>217</v>
      </c>
      <c r="G20" s="460">
        <v>1</v>
      </c>
      <c r="H20" s="655"/>
      <c r="I20" s="461"/>
      <c r="J20" s="461"/>
      <c r="K20" s="645">
        <f t="shared" ref="K20:AJ20" si="3">ROUND((K10*1000000)/(K55*1000),1)</f>
        <v>227.7</v>
      </c>
      <c r="L20" s="462">
        <f t="shared" si="3"/>
        <v>228.1</v>
      </c>
      <c r="M20" s="462">
        <f>ROUND((M10*1000000)/(M55*1000),1)</f>
        <v>228.4</v>
      </c>
      <c r="N20" s="462">
        <f t="shared" si="3"/>
        <v>228.8</v>
      </c>
      <c r="O20" s="462">
        <f t="shared" si="3"/>
        <v>229.2</v>
      </c>
      <c r="P20" s="462">
        <f t="shared" si="3"/>
        <v>229.7</v>
      </c>
      <c r="Q20" s="462">
        <f t="shared" si="3"/>
        <v>230.1</v>
      </c>
      <c r="R20" s="462">
        <f t="shared" si="3"/>
        <v>230.6</v>
      </c>
      <c r="S20" s="462">
        <f t="shared" si="3"/>
        <v>231.1</v>
      </c>
      <c r="T20" s="462">
        <f t="shared" si="3"/>
        <v>231.5</v>
      </c>
      <c r="U20" s="462">
        <f t="shared" si="3"/>
        <v>232</v>
      </c>
      <c r="V20" s="462">
        <f t="shared" si="3"/>
        <v>232.5</v>
      </c>
      <c r="W20" s="462">
        <f t="shared" si="3"/>
        <v>232.9</v>
      </c>
      <c r="X20" s="462">
        <f t="shared" si="3"/>
        <v>233.3</v>
      </c>
      <c r="Y20" s="462">
        <f t="shared" si="3"/>
        <v>233.7</v>
      </c>
      <c r="Z20" s="462">
        <f t="shared" si="3"/>
        <v>234</v>
      </c>
      <c r="AA20" s="462">
        <f t="shared" si="3"/>
        <v>234.4</v>
      </c>
      <c r="AB20" s="462">
        <f t="shared" si="3"/>
        <v>234.8</v>
      </c>
      <c r="AC20" s="462">
        <f t="shared" si="3"/>
        <v>235.2</v>
      </c>
      <c r="AD20" s="462">
        <f t="shared" si="3"/>
        <v>235.5</v>
      </c>
      <c r="AE20" s="462">
        <f t="shared" si="3"/>
        <v>235.8</v>
      </c>
      <c r="AF20" s="462">
        <f t="shared" si="3"/>
        <v>236</v>
      </c>
      <c r="AG20" s="462">
        <f t="shared" si="3"/>
        <v>236.3</v>
      </c>
      <c r="AH20" s="462">
        <f t="shared" si="3"/>
        <v>236.5</v>
      </c>
      <c r="AI20" s="462">
        <f t="shared" si="3"/>
        <v>236.7</v>
      </c>
      <c r="AJ20" s="462">
        <f t="shared" si="3"/>
        <v>236.9</v>
      </c>
    </row>
    <row r="21" spans="1:36" ht="25.15" customHeight="1" x14ac:dyDescent="0.2">
      <c r="A21" s="199"/>
      <c r="B21" s="720"/>
      <c r="C21" s="263" t="s">
        <v>233</v>
      </c>
      <c r="D21" s="466" t="s">
        <v>234</v>
      </c>
      <c r="E21" s="323" t="s">
        <v>121</v>
      </c>
      <c r="F21" s="449" t="s">
        <v>217</v>
      </c>
      <c r="G21" s="449">
        <v>1</v>
      </c>
      <c r="H21" s="655"/>
      <c r="I21" s="463"/>
      <c r="J21" s="463"/>
      <c r="K21" s="644">
        <v>52.096552563513356</v>
      </c>
      <c r="L21" s="391">
        <v>51.98192074706887</v>
      </c>
      <c r="M21" s="391">
        <v>51.843018932546833</v>
      </c>
      <c r="N21" s="391">
        <v>51.725343812867749</v>
      </c>
      <c r="O21" s="391">
        <v>51.606115360445123</v>
      </c>
      <c r="P21" s="391">
        <v>51.50776675031311</v>
      </c>
      <c r="Q21" s="391">
        <v>51.385367371771281</v>
      </c>
      <c r="R21" s="391">
        <v>51.28368182725189</v>
      </c>
      <c r="S21" s="391">
        <v>51.180294957590775</v>
      </c>
      <c r="T21" s="391">
        <v>51.053162530840702</v>
      </c>
      <c r="U21" s="391">
        <v>50.946493625592687</v>
      </c>
      <c r="V21" s="391">
        <v>50.838151216373575</v>
      </c>
      <c r="W21" s="391">
        <v>50.706373122182754</v>
      </c>
      <c r="X21" s="391">
        <v>50.573129710104567</v>
      </c>
      <c r="Y21" s="391">
        <v>50.438431820116392</v>
      </c>
      <c r="Z21" s="391">
        <v>50.280802936491142</v>
      </c>
      <c r="AA21" s="391">
        <v>50.143324596041055</v>
      </c>
      <c r="AB21" s="391">
        <v>50.004425573205793</v>
      </c>
      <c r="AC21" s="391">
        <v>49.864117359911035</v>
      </c>
      <c r="AD21" s="391">
        <v>49.701307019608933</v>
      </c>
      <c r="AE21" s="391">
        <v>49.537303757432682</v>
      </c>
      <c r="AF21" s="391">
        <v>49.351208777174683</v>
      </c>
      <c r="AG21" s="391">
        <v>49.184954905537026</v>
      </c>
      <c r="AH21" s="391">
        <v>48.996829464470999</v>
      </c>
      <c r="AI21" s="391">
        <v>48.807757806016554</v>
      </c>
      <c r="AJ21" s="467">
        <v>48.617753851013795</v>
      </c>
    </row>
    <row r="22" spans="1:36" ht="25.15" customHeight="1" x14ac:dyDescent="0.2">
      <c r="A22" s="199"/>
      <c r="B22" s="720"/>
      <c r="C22" s="263" t="s">
        <v>235</v>
      </c>
      <c r="D22" s="466" t="s">
        <v>236</v>
      </c>
      <c r="E22" s="323" t="s">
        <v>121</v>
      </c>
      <c r="F22" s="449" t="s">
        <v>217</v>
      </c>
      <c r="G22" s="449">
        <v>1</v>
      </c>
      <c r="H22" s="655"/>
      <c r="I22" s="463"/>
      <c r="J22" s="463"/>
      <c r="K22" s="644">
        <v>63.714011636810405</v>
      </c>
      <c r="L22" s="391">
        <v>63.840912794976731</v>
      </c>
      <c r="M22" s="391">
        <v>63.942253691139314</v>
      </c>
      <c r="N22" s="391">
        <v>64.074037216223019</v>
      </c>
      <c r="O22" s="391">
        <v>64.208295207821209</v>
      </c>
      <c r="P22" s="391">
        <v>64.373072357469056</v>
      </c>
      <c r="Q22" s="391">
        <v>64.512350507891838</v>
      </c>
      <c r="R22" s="391">
        <v>64.682212880214877</v>
      </c>
      <c r="S22" s="391">
        <v>64.854657283314182</v>
      </c>
      <c r="T22" s="391">
        <v>65.00162779473402</v>
      </c>
      <c r="U22" s="391">
        <v>65.179287674166801</v>
      </c>
      <c r="V22" s="391">
        <v>65.359595738646078</v>
      </c>
      <c r="W22" s="391">
        <v>65.51444427230355</v>
      </c>
      <c r="X22" s="391">
        <v>65.671946579823924</v>
      </c>
      <c r="Y22" s="391">
        <v>65.832121293763905</v>
      </c>
      <c r="Z22" s="391">
        <v>65.966795952857638</v>
      </c>
      <c r="AA22" s="391">
        <v>66.132348231271919</v>
      </c>
      <c r="AB22" s="391">
        <v>66.30062678187717</v>
      </c>
      <c r="AC22" s="391">
        <v>66.471649590721441</v>
      </c>
      <c r="AD22" s="391">
        <v>66.617146937444602</v>
      </c>
      <c r="AE22" s="391">
        <v>66.765370257958736</v>
      </c>
      <c r="AF22" s="391">
        <v>66.887991369043192</v>
      </c>
      <c r="AG22" s="391">
        <v>67.041679949174906</v>
      </c>
      <c r="AH22" s="391">
        <v>67.169733816015025</v>
      </c>
      <c r="AI22" s="391">
        <v>67.300505655521945</v>
      </c>
      <c r="AJ22" s="467">
        <v>67.434005579321152</v>
      </c>
    </row>
    <row r="23" spans="1:36" ht="25.15" customHeight="1" x14ac:dyDescent="0.2">
      <c r="A23" s="199"/>
      <c r="B23" s="720"/>
      <c r="C23" s="263" t="s">
        <v>237</v>
      </c>
      <c r="D23" s="466" t="s">
        <v>238</v>
      </c>
      <c r="E23" s="323" t="s">
        <v>121</v>
      </c>
      <c r="F23" s="449" t="s">
        <v>217</v>
      </c>
      <c r="G23" s="449">
        <v>1</v>
      </c>
      <c r="H23" s="655"/>
      <c r="I23" s="463"/>
      <c r="J23" s="463"/>
      <c r="K23" s="644">
        <v>22.824899559207967</v>
      </c>
      <c r="L23" s="391">
        <v>22.938174658787215</v>
      </c>
      <c r="M23" s="391">
        <v>23.041113257332789</v>
      </c>
      <c r="N23" s="391">
        <v>23.153849384488808</v>
      </c>
      <c r="O23" s="391">
        <v>23.266316376832723</v>
      </c>
      <c r="P23" s="391">
        <v>23.388686005750333</v>
      </c>
      <c r="Q23" s="391">
        <v>23.500614128875579</v>
      </c>
      <c r="R23" s="391">
        <v>23.622485199222563</v>
      </c>
      <c r="S23" s="391">
        <v>23.744105626172164</v>
      </c>
      <c r="T23" s="391">
        <v>23.855159450587742</v>
      </c>
      <c r="U23" s="391">
        <v>23.976214518849389</v>
      </c>
      <c r="V23" s="391">
        <v>24.096985021051456</v>
      </c>
      <c r="W23" s="391">
        <v>24.207065740067641</v>
      </c>
      <c r="X23" s="391">
        <v>24.316780532111704</v>
      </c>
      <c r="Y23" s="391">
        <v>24.4261186614977</v>
      </c>
      <c r="Z23" s="391">
        <v>24.524588784234837</v>
      </c>
      <c r="AA23" s="391">
        <v>24.633112910188345</v>
      </c>
      <c r="AB23" s="391">
        <v>24.741228356014577</v>
      </c>
      <c r="AC23" s="391">
        <v>24.848924341396728</v>
      </c>
      <c r="AD23" s="391">
        <v>24.945597468459273</v>
      </c>
      <c r="AE23" s="391">
        <v>25.041774932644628</v>
      </c>
      <c r="AF23" s="391">
        <v>25.126799839599453</v>
      </c>
      <c r="AG23" s="391">
        <v>25.221929412574994</v>
      </c>
      <c r="AH23" s="391">
        <v>25.305833671183596</v>
      </c>
      <c r="AI23" s="391">
        <v>25.389150537249115</v>
      </c>
      <c r="AJ23" s="467">
        <v>25.471871012706149</v>
      </c>
    </row>
    <row r="24" spans="1:36" ht="25.15" customHeight="1" x14ac:dyDescent="0.2">
      <c r="A24" s="199"/>
      <c r="B24" s="720"/>
      <c r="C24" s="263" t="s">
        <v>239</v>
      </c>
      <c r="D24" s="466" t="s">
        <v>240</v>
      </c>
      <c r="E24" s="323" t="s">
        <v>121</v>
      </c>
      <c r="F24" s="449" t="s">
        <v>217</v>
      </c>
      <c r="G24" s="449">
        <v>1</v>
      </c>
      <c r="H24" s="655"/>
      <c r="I24" s="463"/>
      <c r="J24" s="463"/>
      <c r="K24" s="644">
        <v>16.986679764756417</v>
      </c>
      <c r="L24" s="391">
        <v>17.061077660285004</v>
      </c>
      <c r="M24" s="391">
        <v>17.127700950010983</v>
      </c>
      <c r="N24" s="391">
        <v>17.201521128594894</v>
      </c>
      <c r="O24" s="391">
        <v>17.27505120375638</v>
      </c>
      <c r="P24" s="391">
        <v>17.355839697467839</v>
      </c>
      <c r="Q24" s="391">
        <v>17.428786075102341</v>
      </c>
      <c r="R24" s="391">
        <v>17.509012888938798</v>
      </c>
      <c r="S24" s="391">
        <v>17.588956296662946</v>
      </c>
      <c r="T24" s="391">
        <v>17.660979385853775</v>
      </c>
      <c r="U24" s="391">
        <v>17.740314279353846</v>
      </c>
      <c r="V24" s="391">
        <v>17.819342011710852</v>
      </c>
      <c r="W24" s="391">
        <v>17.890373015150651</v>
      </c>
      <c r="X24" s="391">
        <v>17.961046609039258</v>
      </c>
      <c r="Y24" s="391">
        <v>18.03135543087037</v>
      </c>
      <c r="Z24" s="391">
        <v>18.093559834310653</v>
      </c>
      <c r="AA24" s="391">
        <v>18.163100580183492</v>
      </c>
      <c r="AB24" s="391">
        <v>18.232254733033248</v>
      </c>
      <c r="AC24" s="391">
        <v>18.301014967531884</v>
      </c>
      <c r="AD24" s="391">
        <v>18.361577122617597</v>
      </c>
      <c r="AE24" s="391">
        <v>18.421699591871217</v>
      </c>
      <c r="AF24" s="391">
        <v>18.473548002402186</v>
      </c>
      <c r="AG24" s="391">
        <v>18.532756210843839</v>
      </c>
      <c r="AH24" s="391">
        <v>18.583647465921338</v>
      </c>
      <c r="AI24" s="391">
        <v>18.634043723478683</v>
      </c>
      <c r="AJ24" s="467">
        <v>18.683939200445678</v>
      </c>
    </row>
    <row r="25" spans="1:36" ht="25.15" customHeight="1" x14ac:dyDescent="0.2">
      <c r="A25" s="199"/>
      <c r="B25" s="720"/>
      <c r="C25" s="263" t="s">
        <v>241</v>
      </c>
      <c r="D25" s="466" t="s">
        <v>242</v>
      </c>
      <c r="E25" s="323" t="s">
        <v>121</v>
      </c>
      <c r="F25" s="449" t="s">
        <v>217</v>
      </c>
      <c r="G25" s="449">
        <v>1</v>
      </c>
      <c r="H25" s="655"/>
      <c r="I25" s="463"/>
      <c r="J25" s="463"/>
      <c r="K25" s="644">
        <v>13.100945632669655</v>
      </c>
      <c r="L25" s="391">
        <v>13.15876037813122</v>
      </c>
      <c r="M25" s="391">
        <v>13.210582579338878</v>
      </c>
      <c r="N25" s="391">
        <v>13.26795952792501</v>
      </c>
      <c r="O25" s="391">
        <v>13.325116684155528</v>
      </c>
      <c r="P25" s="391">
        <v>13.387876776528442</v>
      </c>
      <c r="Q25" s="391">
        <v>13.44459178974672</v>
      </c>
      <c r="R25" s="391">
        <v>13.506927071202771</v>
      </c>
      <c r="S25" s="391">
        <v>13.569048036247775</v>
      </c>
      <c r="T25" s="391">
        <v>13.625062953549254</v>
      </c>
      <c r="U25" s="391">
        <v>13.686722860146958</v>
      </c>
      <c r="V25" s="391">
        <v>13.748150063751391</v>
      </c>
      <c r="W25" s="391">
        <v>13.803411617057229</v>
      </c>
      <c r="X25" s="391">
        <v>13.858401260352208</v>
      </c>
      <c r="Y25" s="391">
        <v>13.913113287736557</v>
      </c>
      <c r="Z25" s="391">
        <v>13.96157551243725</v>
      </c>
      <c r="AA25" s="391">
        <v>14.015702299012339</v>
      </c>
      <c r="AB25" s="391">
        <v>14.069534552039199</v>
      </c>
      <c r="AC25" s="391">
        <v>14.123066591196171</v>
      </c>
      <c r="AD25" s="391">
        <v>14.170275642689646</v>
      </c>
      <c r="AE25" s="391">
        <v>14.217148700974704</v>
      </c>
      <c r="AF25" s="391">
        <v>14.257639269224848</v>
      </c>
      <c r="AG25" s="391">
        <v>14.303813115934338</v>
      </c>
      <c r="AH25" s="391">
        <v>14.343570895363344</v>
      </c>
      <c r="AI25" s="391">
        <v>14.38294945283992</v>
      </c>
      <c r="AJ25" s="467">
        <v>14.421944288012694</v>
      </c>
    </row>
    <row r="26" spans="1:36" ht="25.15" customHeight="1" x14ac:dyDescent="0.2">
      <c r="A26" s="199"/>
      <c r="B26" s="720"/>
      <c r="C26" s="263" t="s">
        <v>243</v>
      </c>
      <c r="D26" s="466" t="s">
        <v>244</v>
      </c>
      <c r="E26" s="323" t="s">
        <v>121</v>
      </c>
      <c r="F26" s="449" t="s">
        <v>217</v>
      </c>
      <c r="G26" s="449">
        <v>1</v>
      </c>
      <c r="H26" s="655"/>
      <c r="I26" s="463"/>
      <c r="J26" s="463"/>
      <c r="K26" s="644">
        <v>58.97691084304217</v>
      </c>
      <c r="L26" s="391">
        <v>59.119153760750947</v>
      </c>
      <c r="M26" s="391">
        <v>59.235330589631218</v>
      </c>
      <c r="N26" s="391">
        <v>59.377288929900523</v>
      </c>
      <c r="O26" s="391">
        <v>59.519105166989036</v>
      </c>
      <c r="P26" s="391">
        <v>59.686758412471178</v>
      </c>
      <c r="Q26" s="391">
        <v>59.828290126612245</v>
      </c>
      <c r="R26" s="391">
        <v>59.99568013316911</v>
      </c>
      <c r="S26" s="391">
        <v>60.162937800012152</v>
      </c>
      <c r="T26" s="391">
        <v>60.304007884434512</v>
      </c>
      <c r="U26" s="391">
        <v>60.470967041890319</v>
      </c>
      <c r="V26" s="391">
        <v>60.637775948466683</v>
      </c>
      <c r="W26" s="391">
        <v>60.77833223323816</v>
      </c>
      <c r="X26" s="391">
        <v>60.918695308568346</v>
      </c>
      <c r="Y26" s="391">
        <v>61.058859506015082</v>
      </c>
      <c r="Z26" s="391">
        <v>61.172676979668481</v>
      </c>
      <c r="AA26" s="391">
        <v>61.312411383302859</v>
      </c>
      <c r="AB26" s="391">
        <v>61.45193000383005</v>
      </c>
      <c r="AC26" s="391">
        <v>61.591227149242741</v>
      </c>
      <c r="AD26" s="391">
        <v>61.704095809179961</v>
      </c>
      <c r="AE26" s="391">
        <v>61.816702759118016</v>
      </c>
      <c r="AF26" s="391">
        <v>61.902812742555632</v>
      </c>
      <c r="AG26" s="391">
        <v>62.014866405934917</v>
      </c>
      <c r="AH26" s="391">
        <v>62.100384687045711</v>
      </c>
      <c r="AI26" s="391">
        <v>62.185592824893774</v>
      </c>
      <c r="AJ26" s="467">
        <v>62.270486068500553</v>
      </c>
    </row>
    <row r="27" spans="1:36" ht="25.15" customHeight="1" x14ac:dyDescent="0.2">
      <c r="A27" s="200"/>
      <c r="B27" s="720"/>
      <c r="C27" s="260" t="s">
        <v>245</v>
      </c>
      <c r="D27" s="334" t="s">
        <v>246</v>
      </c>
      <c r="E27" s="335" t="s">
        <v>247</v>
      </c>
      <c r="F27" s="460" t="s">
        <v>217</v>
      </c>
      <c r="G27" s="460">
        <v>1</v>
      </c>
      <c r="H27" s="655"/>
      <c r="I27" s="463"/>
      <c r="J27" s="463"/>
      <c r="K27" s="644">
        <f t="shared" ref="K27:AJ27" si="4">((K9+K10)*1000000)/((K54+K55)*1000)</f>
        <v>211.67000721220842</v>
      </c>
      <c r="L27" s="462">
        <f t="shared" si="4"/>
        <v>211.31143142772211</v>
      </c>
      <c r="M27" s="462">
        <f t="shared" si="4"/>
        <v>210.74574990978959</v>
      </c>
      <c r="N27" s="462">
        <f t="shared" si="4"/>
        <v>210.38218740024075</v>
      </c>
      <c r="O27" s="462">
        <f t="shared" si="4"/>
        <v>210.16801769844002</v>
      </c>
      <c r="P27" s="462">
        <f t="shared" si="4"/>
        <v>209.8744636411858</v>
      </c>
      <c r="Q27" s="462">
        <f t="shared" si="4"/>
        <v>209.59269977478914</v>
      </c>
      <c r="R27" s="462">
        <f t="shared" si="4"/>
        <v>209.40408440839721</v>
      </c>
      <c r="S27" s="462">
        <f t="shared" si="4"/>
        <v>209.29700031224067</v>
      </c>
      <c r="T27" s="462">
        <f t="shared" si="4"/>
        <v>209.1606355993186</v>
      </c>
      <c r="U27" s="462">
        <f t="shared" si="4"/>
        <v>209.06969376319694</v>
      </c>
      <c r="V27" s="462">
        <f t="shared" si="4"/>
        <v>209.02130056595777</v>
      </c>
      <c r="W27" s="462">
        <f t="shared" si="4"/>
        <v>208.97395725264943</v>
      </c>
      <c r="X27" s="462">
        <f t="shared" si="4"/>
        <v>208.90864268333416</v>
      </c>
      <c r="Y27" s="462">
        <f t="shared" si="4"/>
        <v>208.8774864296355</v>
      </c>
      <c r="Z27" s="462">
        <f t="shared" si="4"/>
        <v>208.84691650089806</v>
      </c>
      <c r="AA27" s="462">
        <f t="shared" si="4"/>
        <v>208.84382890056844</v>
      </c>
      <c r="AB27" s="462">
        <f t="shared" si="4"/>
        <v>208.8493380612847</v>
      </c>
      <c r="AC27" s="462">
        <f t="shared" si="4"/>
        <v>208.82592095337114</v>
      </c>
      <c r="AD27" s="462">
        <f t="shared" si="4"/>
        <v>208.80037026199997</v>
      </c>
      <c r="AE27" s="462">
        <f t="shared" si="4"/>
        <v>208.71130277532134</v>
      </c>
      <c r="AF27" s="462">
        <f t="shared" si="4"/>
        <v>208.63368730592427</v>
      </c>
      <c r="AG27" s="462">
        <f t="shared" si="4"/>
        <v>208.54697180125711</v>
      </c>
      <c r="AH27" s="462">
        <f t="shared" si="4"/>
        <v>208.44128801955708</v>
      </c>
      <c r="AI27" s="462">
        <f t="shared" si="4"/>
        <v>208.30720708994588</v>
      </c>
      <c r="AJ27" s="462">
        <f t="shared" si="4"/>
        <v>208.17697434174201</v>
      </c>
    </row>
    <row r="28" spans="1:36" ht="25.15" customHeight="1" x14ac:dyDescent="0.2">
      <c r="A28" s="200"/>
      <c r="B28" s="720"/>
      <c r="C28" s="263" t="s">
        <v>248</v>
      </c>
      <c r="D28" s="404" t="s">
        <v>249</v>
      </c>
      <c r="E28" s="323" t="s">
        <v>121</v>
      </c>
      <c r="F28" s="351" t="s">
        <v>73</v>
      </c>
      <c r="G28" s="351">
        <v>2</v>
      </c>
      <c r="H28" s="636"/>
      <c r="I28" s="337"/>
      <c r="J28" s="337"/>
      <c r="K28" s="629">
        <v>2.4500000000000002</v>
      </c>
      <c r="L28" s="346">
        <v>2.4500000000000002</v>
      </c>
      <c r="M28" s="346">
        <v>2.4500000000000002</v>
      </c>
      <c r="N28" s="346">
        <v>2.4500000000000002</v>
      </c>
      <c r="O28" s="346">
        <v>2.4500000000000002</v>
      </c>
      <c r="P28" s="346">
        <v>2.4500000000000002</v>
      </c>
      <c r="Q28" s="346">
        <v>2.4500000000000002</v>
      </c>
      <c r="R28" s="346">
        <v>2.4500000000000002</v>
      </c>
      <c r="S28" s="346">
        <v>2.4500000000000002</v>
      </c>
      <c r="T28" s="346">
        <v>2.4500000000000002</v>
      </c>
      <c r="U28" s="346">
        <v>2.4500000000000002</v>
      </c>
      <c r="V28" s="346">
        <v>2.4500000000000002</v>
      </c>
      <c r="W28" s="346">
        <v>2.4500000000000002</v>
      </c>
      <c r="X28" s="346">
        <v>2.4500000000000002</v>
      </c>
      <c r="Y28" s="346">
        <v>2.4500000000000002</v>
      </c>
      <c r="Z28" s="346">
        <v>2.4500000000000002</v>
      </c>
      <c r="AA28" s="346">
        <v>2.4500000000000002</v>
      </c>
      <c r="AB28" s="346">
        <v>2.4500000000000002</v>
      </c>
      <c r="AC28" s="346">
        <v>2.4500000000000002</v>
      </c>
      <c r="AD28" s="346">
        <v>2.4500000000000002</v>
      </c>
      <c r="AE28" s="346">
        <v>2.4500000000000002</v>
      </c>
      <c r="AF28" s="346">
        <v>2.4500000000000002</v>
      </c>
      <c r="AG28" s="346">
        <v>2.4500000000000002</v>
      </c>
      <c r="AH28" s="346">
        <v>2.4500000000000002</v>
      </c>
      <c r="AI28" s="346">
        <v>2.4500000000000002</v>
      </c>
      <c r="AJ28" s="389">
        <v>2.4500000000000002</v>
      </c>
    </row>
    <row r="29" spans="1:36" ht="25.15" customHeight="1" thickBot="1" x14ac:dyDescent="0.25">
      <c r="A29" s="200"/>
      <c r="B29" s="721"/>
      <c r="C29" s="274" t="s">
        <v>250</v>
      </c>
      <c r="D29" s="468" t="s">
        <v>251</v>
      </c>
      <c r="E29" s="469" t="s">
        <v>121</v>
      </c>
      <c r="F29" s="470" t="s">
        <v>73</v>
      </c>
      <c r="G29" s="470">
        <v>2</v>
      </c>
      <c r="H29" s="656"/>
      <c r="I29" s="278"/>
      <c r="J29" s="278"/>
      <c r="K29" s="646">
        <v>0.48427632643533841</v>
      </c>
      <c r="L29" s="279">
        <v>0.48427632643533841</v>
      </c>
      <c r="M29" s="279">
        <v>0.48427632643533841</v>
      </c>
      <c r="N29" s="279">
        <v>0.48427632643533841</v>
      </c>
      <c r="O29" s="279">
        <v>0.48427632643533841</v>
      </c>
      <c r="P29" s="279">
        <v>0.48427632643533841</v>
      </c>
      <c r="Q29" s="279">
        <v>0.48427632643533841</v>
      </c>
      <c r="R29" s="279">
        <v>0.48427632643533841</v>
      </c>
      <c r="S29" s="279">
        <v>0.48427632643533841</v>
      </c>
      <c r="T29" s="279">
        <v>0.48427632643533841</v>
      </c>
      <c r="U29" s="279">
        <v>0.48427632643533841</v>
      </c>
      <c r="V29" s="279">
        <v>0.48427632643533841</v>
      </c>
      <c r="W29" s="279">
        <v>0.48427632643533841</v>
      </c>
      <c r="X29" s="279">
        <v>0.48427632643533841</v>
      </c>
      <c r="Y29" s="279">
        <v>0.48427632643533841</v>
      </c>
      <c r="Z29" s="279">
        <v>0.48427632643533841</v>
      </c>
      <c r="AA29" s="279">
        <v>0.48427632643533841</v>
      </c>
      <c r="AB29" s="279">
        <v>0.48427632643533841</v>
      </c>
      <c r="AC29" s="279">
        <v>0.48427632643533841</v>
      </c>
      <c r="AD29" s="279">
        <v>0.48427632643533841</v>
      </c>
      <c r="AE29" s="279">
        <v>0.48427632643533841</v>
      </c>
      <c r="AF29" s="279">
        <v>0.48427632643533841</v>
      </c>
      <c r="AG29" s="279">
        <v>0.48427632643533841</v>
      </c>
      <c r="AH29" s="279">
        <v>0.48427632643533841</v>
      </c>
      <c r="AI29" s="279">
        <v>0.48427632643533841</v>
      </c>
      <c r="AJ29" s="471">
        <v>0.48427632643533841</v>
      </c>
    </row>
    <row r="30" spans="1:36" ht="25.15" customHeight="1" x14ac:dyDescent="0.2">
      <c r="A30" s="200"/>
      <c r="B30" s="722" t="s">
        <v>252</v>
      </c>
      <c r="C30" s="396" t="s">
        <v>253</v>
      </c>
      <c r="D30" s="361" t="s">
        <v>254</v>
      </c>
      <c r="E30" s="472" t="s">
        <v>121</v>
      </c>
      <c r="F30" s="362" t="s">
        <v>73</v>
      </c>
      <c r="G30" s="362">
        <v>2</v>
      </c>
      <c r="H30" s="635"/>
      <c r="I30" s="440"/>
      <c r="J30" s="440"/>
      <c r="K30" s="627">
        <v>0.36215849664523636</v>
      </c>
      <c r="L30" s="365">
        <v>0.36215849664523636</v>
      </c>
      <c r="M30" s="365">
        <v>0.36215849664523636</v>
      </c>
      <c r="N30" s="365">
        <v>0.36215849664523636</v>
      </c>
      <c r="O30" s="365">
        <v>0.36215849664523636</v>
      </c>
      <c r="P30" s="365">
        <v>0.36215849664523636</v>
      </c>
      <c r="Q30" s="365">
        <v>0.36215849664523636</v>
      </c>
      <c r="R30" s="365">
        <v>0.36215849664523636</v>
      </c>
      <c r="S30" s="365">
        <v>0.36215849664523636</v>
      </c>
      <c r="T30" s="365">
        <v>0.36215849664523636</v>
      </c>
      <c r="U30" s="365">
        <v>0.36215849664523636</v>
      </c>
      <c r="V30" s="365">
        <v>0.36215849664523636</v>
      </c>
      <c r="W30" s="365">
        <v>0.36215849664523636</v>
      </c>
      <c r="X30" s="365">
        <v>0.36215849664523636</v>
      </c>
      <c r="Y30" s="365">
        <v>0.36215849664523636</v>
      </c>
      <c r="Z30" s="365">
        <v>0.36215849664523636</v>
      </c>
      <c r="AA30" s="365">
        <v>0.36215849664523636</v>
      </c>
      <c r="AB30" s="365">
        <v>0.36215849664523636</v>
      </c>
      <c r="AC30" s="365">
        <v>0.36215849664523636</v>
      </c>
      <c r="AD30" s="365">
        <v>0.36215849664523636</v>
      </c>
      <c r="AE30" s="365">
        <v>0.36215849664523636</v>
      </c>
      <c r="AF30" s="365">
        <v>0.36215849664523636</v>
      </c>
      <c r="AG30" s="365">
        <v>0.36215849664523636</v>
      </c>
      <c r="AH30" s="365">
        <v>0.36215849664523636</v>
      </c>
      <c r="AI30" s="365">
        <v>0.36215849664523636</v>
      </c>
      <c r="AJ30" s="473">
        <v>0.36215849664523636</v>
      </c>
    </row>
    <row r="31" spans="1:36" ht="25.15" customHeight="1" x14ac:dyDescent="0.2">
      <c r="A31" s="200"/>
      <c r="B31" s="723"/>
      <c r="C31" s="263" t="s">
        <v>255</v>
      </c>
      <c r="D31" s="361" t="s">
        <v>256</v>
      </c>
      <c r="E31" s="323" t="s">
        <v>121</v>
      </c>
      <c r="F31" s="351" t="s">
        <v>73</v>
      </c>
      <c r="G31" s="351">
        <v>2</v>
      </c>
      <c r="H31" s="636"/>
      <c r="I31" s="337"/>
      <c r="J31" s="337"/>
      <c r="K31" s="629">
        <v>5.5223324447517722E-2</v>
      </c>
      <c r="L31" s="346">
        <v>5.5223324447517722E-2</v>
      </c>
      <c r="M31" s="346">
        <v>5.5223324447517722E-2</v>
      </c>
      <c r="N31" s="346">
        <v>5.5223324447517722E-2</v>
      </c>
      <c r="O31" s="346">
        <v>5.5223324447517722E-2</v>
      </c>
      <c r="P31" s="346">
        <v>5.5223324447517722E-2</v>
      </c>
      <c r="Q31" s="346">
        <v>5.5223324447517722E-2</v>
      </c>
      <c r="R31" s="346">
        <v>5.5223324447517722E-2</v>
      </c>
      <c r="S31" s="346">
        <v>5.5223324447517722E-2</v>
      </c>
      <c r="T31" s="346">
        <v>5.5223324447517722E-2</v>
      </c>
      <c r="U31" s="346">
        <v>5.5223324447517722E-2</v>
      </c>
      <c r="V31" s="346">
        <v>5.5223324447517722E-2</v>
      </c>
      <c r="W31" s="346">
        <v>5.5223324447517722E-2</v>
      </c>
      <c r="X31" s="346">
        <v>5.5223324447517722E-2</v>
      </c>
      <c r="Y31" s="346">
        <v>5.5223324447517722E-2</v>
      </c>
      <c r="Z31" s="346">
        <v>5.5223324447517722E-2</v>
      </c>
      <c r="AA31" s="346">
        <v>5.5223324447517722E-2</v>
      </c>
      <c r="AB31" s="346">
        <v>5.5223324447517722E-2</v>
      </c>
      <c r="AC31" s="346">
        <v>5.5223324447517722E-2</v>
      </c>
      <c r="AD31" s="346">
        <v>5.5223324447517722E-2</v>
      </c>
      <c r="AE31" s="346">
        <v>5.5223324447517722E-2</v>
      </c>
      <c r="AF31" s="346">
        <v>5.5223324447517722E-2</v>
      </c>
      <c r="AG31" s="346">
        <v>5.5223324447517722E-2</v>
      </c>
      <c r="AH31" s="346">
        <v>5.5223324447517722E-2</v>
      </c>
      <c r="AI31" s="346">
        <v>5.5223324447517722E-2</v>
      </c>
      <c r="AJ31" s="389">
        <v>5.5223324447517722E-2</v>
      </c>
    </row>
    <row r="32" spans="1:36" ht="25.15" customHeight="1" x14ac:dyDescent="0.2">
      <c r="A32" s="200"/>
      <c r="B32" s="723"/>
      <c r="C32" s="240" t="s">
        <v>257</v>
      </c>
      <c r="D32" s="361" t="s">
        <v>258</v>
      </c>
      <c r="E32" s="323" t="s">
        <v>121</v>
      </c>
      <c r="F32" s="351" t="s">
        <v>73</v>
      </c>
      <c r="G32" s="351">
        <v>2</v>
      </c>
      <c r="H32" s="636"/>
      <c r="I32" s="337"/>
      <c r="J32" s="337"/>
      <c r="K32" s="629">
        <v>2.9392854353979567</v>
      </c>
      <c r="L32" s="346">
        <v>2.9392854353979567</v>
      </c>
      <c r="M32" s="346">
        <v>2.9392854353979567</v>
      </c>
      <c r="N32" s="346">
        <v>2.9392854353979567</v>
      </c>
      <c r="O32" s="346">
        <v>2.9392854353979567</v>
      </c>
      <c r="P32" s="346">
        <v>2.9392854353979567</v>
      </c>
      <c r="Q32" s="346">
        <v>2.9392854353979567</v>
      </c>
      <c r="R32" s="346">
        <v>2.9392854353979567</v>
      </c>
      <c r="S32" s="346">
        <v>2.9392854353979567</v>
      </c>
      <c r="T32" s="346">
        <v>2.9392854353979567</v>
      </c>
      <c r="U32" s="346">
        <v>2.9392854353979567</v>
      </c>
      <c r="V32" s="346">
        <v>2.9392854353979567</v>
      </c>
      <c r="W32" s="346">
        <v>2.9392854353979567</v>
      </c>
      <c r="X32" s="346">
        <v>2.9392854353979567</v>
      </c>
      <c r="Y32" s="346">
        <v>2.9392854353979567</v>
      </c>
      <c r="Z32" s="346">
        <v>2.9392854353979567</v>
      </c>
      <c r="AA32" s="346">
        <v>2.9392854353979567</v>
      </c>
      <c r="AB32" s="346">
        <v>2.9392854353979567</v>
      </c>
      <c r="AC32" s="346">
        <v>2.9392854353979567</v>
      </c>
      <c r="AD32" s="346">
        <v>2.9392854353979567</v>
      </c>
      <c r="AE32" s="346">
        <v>2.9392854353979567</v>
      </c>
      <c r="AF32" s="346">
        <v>2.9392854353979567</v>
      </c>
      <c r="AG32" s="346">
        <v>2.9392854353979567</v>
      </c>
      <c r="AH32" s="346">
        <v>2.9392854353979567</v>
      </c>
      <c r="AI32" s="346">
        <v>2.9392854353979567</v>
      </c>
      <c r="AJ32" s="389">
        <v>2.9392854353979567</v>
      </c>
    </row>
    <row r="33" spans="1:36" ht="25.15" customHeight="1" x14ac:dyDescent="0.2">
      <c r="A33" s="200"/>
      <c r="B33" s="723"/>
      <c r="C33" s="263" t="s">
        <v>259</v>
      </c>
      <c r="D33" s="361" t="s">
        <v>260</v>
      </c>
      <c r="E33" s="323" t="s">
        <v>121</v>
      </c>
      <c r="F33" s="351" t="s">
        <v>73</v>
      </c>
      <c r="G33" s="351">
        <v>2</v>
      </c>
      <c r="H33" s="636"/>
      <c r="I33" s="337"/>
      <c r="J33" s="337"/>
      <c r="K33" s="629">
        <v>7.6529209139207079</v>
      </c>
      <c r="L33" s="346">
        <v>7.6529209139207079</v>
      </c>
      <c r="M33" s="346">
        <v>7.6529209139207079</v>
      </c>
      <c r="N33" s="346">
        <v>7.6529209139207079</v>
      </c>
      <c r="O33" s="346">
        <v>7.6529209139207079</v>
      </c>
      <c r="P33" s="346">
        <v>7.6529209139207079</v>
      </c>
      <c r="Q33" s="346">
        <v>7.6529209139207079</v>
      </c>
      <c r="R33" s="346">
        <v>7.6529209139207079</v>
      </c>
      <c r="S33" s="346">
        <v>7.6529209139207079</v>
      </c>
      <c r="T33" s="346">
        <v>7.6529209139207079</v>
      </c>
      <c r="U33" s="346">
        <v>7.6529209139207079</v>
      </c>
      <c r="V33" s="346">
        <v>7.6529209139207079</v>
      </c>
      <c r="W33" s="346">
        <v>7.6529209139207079</v>
      </c>
      <c r="X33" s="346">
        <v>7.6529209139207079</v>
      </c>
      <c r="Y33" s="346">
        <v>7.6529209139207079</v>
      </c>
      <c r="Z33" s="346">
        <v>7.6529209139207079</v>
      </c>
      <c r="AA33" s="346">
        <v>7.6529209139207079</v>
      </c>
      <c r="AB33" s="346">
        <v>7.6529209139207079</v>
      </c>
      <c r="AC33" s="346">
        <v>7.6529209139207079</v>
      </c>
      <c r="AD33" s="346">
        <v>7.6529209139207079</v>
      </c>
      <c r="AE33" s="346">
        <v>7.6529209139207079</v>
      </c>
      <c r="AF33" s="346">
        <v>7.6529209139207079</v>
      </c>
      <c r="AG33" s="346">
        <v>7.6529209139207079</v>
      </c>
      <c r="AH33" s="346">
        <v>7.6529209139207079</v>
      </c>
      <c r="AI33" s="346">
        <v>7.6529209139207079</v>
      </c>
      <c r="AJ33" s="389">
        <v>7.6529209139207079</v>
      </c>
    </row>
    <row r="34" spans="1:36" ht="25.15" customHeight="1" x14ac:dyDescent="0.2">
      <c r="A34" s="200"/>
      <c r="B34" s="723"/>
      <c r="C34" s="263" t="s">
        <v>261</v>
      </c>
      <c r="D34" s="361" t="s">
        <v>262</v>
      </c>
      <c r="E34" s="323" t="s">
        <v>121</v>
      </c>
      <c r="F34" s="351" t="s">
        <v>73</v>
      </c>
      <c r="G34" s="351">
        <v>2</v>
      </c>
      <c r="H34" s="636"/>
      <c r="I34" s="337"/>
      <c r="J34" s="337"/>
      <c r="K34" s="629">
        <v>0.366161705</v>
      </c>
      <c r="L34" s="346">
        <v>0.366161705</v>
      </c>
      <c r="M34" s="346">
        <v>0.366161705</v>
      </c>
      <c r="N34" s="346">
        <v>0.366161705</v>
      </c>
      <c r="O34" s="346">
        <v>0.366161705</v>
      </c>
      <c r="P34" s="346">
        <v>0.366161705</v>
      </c>
      <c r="Q34" s="346">
        <v>0.366161705</v>
      </c>
      <c r="R34" s="346">
        <v>0.366161705</v>
      </c>
      <c r="S34" s="346">
        <v>0.366161705</v>
      </c>
      <c r="T34" s="346">
        <v>0.366161705</v>
      </c>
      <c r="U34" s="346">
        <v>0.366161705</v>
      </c>
      <c r="V34" s="346">
        <v>0.366161705</v>
      </c>
      <c r="W34" s="346">
        <v>0.366161705</v>
      </c>
      <c r="X34" s="346">
        <v>0.366161705</v>
      </c>
      <c r="Y34" s="346">
        <v>0.366161705</v>
      </c>
      <c r="Z34" s="346">
        <v>0.366161705</v>
      </c>
      <c r="AA34" s="346">
        <v>0.366161705</v>
      </c>
      <c r="AB34" s="346">
        <v>0.366161705</v>
      </c>
      <c r="AC34" s="346">
        <v>0.366161705</v>
      </c>
      <c r="AD34" s="346">
        <v>0.366161705</v>
      </c>
      <c r="AE34" s="346">
        <v>0.366161705</v>
      </c>
      <c r="AF34" s="346">
        <v>0.366161705</v>
      </c>
      <c r="AG34" s="346">
        <v>0.366161705</v>
      </c>
      <c r="AH34" s="346">
        <v>0.366161705</v>
      </c>
      <c r="AI34" s="346">
        <v>0.366161705</v>
      </c>
      <c r="AJ34" s="389">
        <v>0.366161705</v>
      </c>
    </row>
    <row r="35" spans="1:36" ht="25.15" customHeight="1" x14ac:dyDescent="0.2">
      <c r="A35" s="200"/>
      <c r="B35" s="723"/>
      <c r="C35" s="263" t="s">
        <v>263</v>
      </c>
      <c r="D35" s="404" t="s">
        <v>264</v>
      </c>
      <c r="E35" s="323" t="s">
        <v>121</v>
      </c>
      <c r="F35" s="351" t="s">
        <v>73</v>
      </c>
      <c r="G35" s="351">
        <v>2</v>
      </c>
      <c r="H35" s="636"/>
      <c r="I35" s="337"/>
      <c r="J35" s="337"/>
      <c r="K35" s="629">
        <v>16.980212334239333</v>
      </c>
      <c r="L35" s="346">
        <v>16.980212334239333</v>
      </c>
      <c r="M35" s="346">
        <v>16.980212334239333</v>
      </c>
      <c r="N35" s="346">
        <v>16.980212334239333</v>
      </c>
      <c r="O35" s="346">
        <v>16.980212334239333</v>
      </c>
      <c r="P35" s="346">
        <v>16.980212334239333</v>
      </c>
      <c r="Q35" s="346">
        <v>16.980212334239333</v>
      </c>
      <c r="R35" s="346">
        <v>16.980212334239333</v>
      </c>
      <c r="S35" s="346">
        <v>16.980212334239333</v>
      </c>
      <c r="T35" s="346">
        <v>16.980212334239333</v>
      </c>
      <c r="U35" s="346">
        <v>16.980212334239333</v>
      </c>
      <c r="V35" s="346">
        <v>16.980212334239333</v>
      </c>
      <c r="W35" s="346">
        <v>16.980212334239333</v>
      </c>
      <c r="X35" s="346">
        <v>16.980212334239333</v>
      </c>
      <c r="Y35" s="346">
        <v>16.980212334239333</v>
      </c>
      <c r="Z35" s="346">
        <v>16.980212334239333</v>
      </c>
      <c r="AA35" s="346">
        <v>16.980212334239333</v>
      </c>
      <c r="AB35" s="346">
        <v>16.980212334239333</v>
      </c>
      <c r="AC35" s="346">
        <v>16.980212334239333</v>
      </c>
      <c r="AD35" s="346">
        <v>16.980212334239333</v>
      </c>
      <c r="AE35" s="346">
        <v>16.980212334239333</v>
      </c>
      <c r="AF35" s="346">
        <v>16.980212334239333</v>
      </c>
      <c r="AG35" s="346">
        <v>16.980212334239333</v>
      </c>
      <c r="AH35" s="346">
        <v>16.980212334239333</v>
      </c>
      <c r="AI35" s="346">
        <v>16.980212334239333</v>
      </c>
      <c r="AJ35" s="389">
        <v>16.980212334239333</v>
      </c>
    </row>
    <row r="36" spans="1:36" ht="25.15" customHeight="1" thickBot="1" x14ac:dyDescent="0.25">
      <c r="A36" s="200"/>
      <c r="B36" s="723"/>
      <c r="C36" s="260" t="s">
        <v>85</v>
      </c>
      <c r="D36" s="334" t="s">
        <v>265</v>
      </c>
      <c r="E36" s="474" t="s">
        <v>266</v>
      </c>
      <c r="F36" s="312" t="s">
        <v>73</v>
      </c>
      <c r="G36" s="312">
        <v>2</v>
      </c>
      <c r="H36" s="636"/>
      <c r="I36" s="337"/>
      <c r="J36" s="337"/>
      <c r="K36" s="629">
        <f t="shared" ref="K36:AJ36" si="5">K30+K31+K32+K33+K34+K35</f>
        <v>28.355962209650752</v>
      </c>
      <c r="L36" s="383">
        <f>L30+L31+L32+L33+L34+L35</f>
        <v>28.355962209650752</v>
      </c>
      <c r="M36" s="383">
        <f t="shared" si="5"/>
        <v>28.355962209650752</v>
      </c>
      <c r="N36" s="383">
        <f t="shared" si="5"/>
        <v>28.355962209650752</v>
      </c>
      <c r="O36" s="383">
        <f t="shared" si="5"/>
        <v>28.355962209650752</v>
      </c>
      <c r="P36" s="383">
        <f t="shared" si="5"/>
        <v>28.355962209650752</v>
      </c>
      <c r="Q36" s="383">
        <f t="shared" si="5"/>
        <v>28.355962209650752</v>
      </c>
      <c r="R36" s="383">
        <f t="shared" si="5"/>
        <v>28.355962209650752</v>
      </c>
      <c r="S36" s="383">
        <f t="shared" si="5"/>
        <v>28.355962209650752</v>
      </c>
      <c r="T36" s="383">
        <f t="shared" si="5"/>
        <v>28.355962209650752</v>
      </c>
      <c r="U36" s="383">
        <f t="shared" si="5"/>
        <v>28.355962209650752</v>
      </c>
      <c r="V36" s="383">
        <f t="shared" si="5"/>
        <v>28.355962209650752</v>
      </c>
      <c r="W36" s="383">
        <f t="shared" si="5"/>
        <v>28.355962209650752</v>
      </c>
      <c r="X36" s="383">
        <f t="shared" si="5"/>
        <v>28.355962209650752</v>
      </c>
      <c r="Y36" s="383">
        <f t="shared" si="5"/>
        <v>28.355962209650752</v>
      </c>
      <c r="Z36" s="383">
        <f t="shared" si="5"/>
        <v>28.355962209650752</v>
      </c>
      <c r="AA36" s="383">
        <f t="shared" si="5"/>
        <v>28.355962209650752</v>
      </c>
      <c r="AB36" s="383">
        <f t="shared" si="5"/>
        <v>28.355962209650752</v>
      </c>
      <c r="AC36" s="383">
        <f t="shared" si="5"/>
        <v>28.355962209650752</v>
      </c>
      <c r="AD36" s="383">
        <f t="shared" si="5"/>
        <v>28.355962209650752</v>
      </c>
      <c r="AE36" s="383">
        <f t="shared" si="5"/>
        <v>28.355962209650752</v>
      </c>
      <c r="AF36" s="383">
        <f t="shared" si="5"/>
        <v>28.355962209650752</v>
      </c>
      <c r="AG36" s="383">
        <f t="shared" si="5"/>
        <v>28.355962209650752</v>
      </c>
      <c r="AH36" s="383">
        <f t="shared" si="5"/>
        <v>28.355962209650752</v>
      </c>
      <c r="AI36" s="383">
        <f t="shared" si="5"/>
        <v>28.355962209650752</v>
      </c>
      <c r="AJ36" s="383">
        <f t="shared" si="5"/>
        <v>28.355962209650752</v>
      </c>
    </row>
    <row r="37" spans="1:36" ht="25.15" customHeight="1" thickBot="1" x14ac:dyDescent="0.25">
      <c r="A37" s="200"/>
      <c r="B37" s="724"/>
      <c r="C37" s="290" t="s">
        <v>267</v>
      </c>
      <c r="D37" s="331" t="s">
        <v>265</v>
      </c>
      <c r="E37" s="475" t="s">
        <v>268</v>
      </c>
      <c r="F37" s="316" t="s">
        <v>269</v>
      </c>
      <c r="G37" s="316">
        <v>2</v>
      </c>
      <c r="H37" s="657"/>
      <c r="I37" s="278"/>
      <c r="J37" s="278"/>
      <c r="K37" s="647">
        <f t="shared" ref="K37:AJ37" si="6">(K36*1000000)/(K51*1000)</f>
        <v>88.480490673748037</v>
      </c>
      <c r="L37" s="357">
        <f>(L36*1000000)/(L51*1000)</f>
        <v>87.403413990280271</v>
      </c>
      <c r="M37" s="357">
        <f t="shared" si="6"/>
        <v>86.144480155207702</v>
      </c>
      <c r="N37" s="357">
        <f t="shared" si="6"/>
        <v>85.110068294243675</v>
      </c>
      <c r="O37" s="357">
        <f t="shared" si="6"/>
        <v>84.204620016389882</v>
      </c>
      <c r="P37" s="357">
        <f t="shared" si="6"/>
        <v>83.195607236048303</v>
      </c>
      <c r="Q37" s="357">
        <f t="shared" si="6"/>
        <v>82.182552561852759</v>
      </c>
      <c r="R37" s="357">
        <f t="shared" si="6"/>
        <v>81.273488134031382</v>
      </c>
      <c r="S37" s="357">
        <f t="shared" si="6"/>
        <v>80.472867181892909</v>
      </c>
      <c r="T37" s="357">
        <f t="shared" si="6"/>
        <v>79.671200611899664</v>
      </c>
      <c r="U37" s="357">
        <f t="shared" si="6"/>
        <v>78.917366215059204</v>
      </c>
      <c r="V37" s="357">
        <f t="shared" si="6"/>
        <v>78.225376185658391</v>
      </c>
      <c r="W37" s="476">
        <f t="shared" si="6"/>
        <v>77.583503175953695</v>
      </c>
      <c r="X37" s="476">
        <f t="shared" si="6"/>
        <v>76.980606140433537</v>
      </c>
      <c r="Y37" s="476">
        <f t="shared" si="6"/>
        <v>76.407919464405211</v>
      </c>
      <c r="Z37" s="476">
        <f t="shared" si="6"/>
        <v>75.851691913337348</v>
      </c>
      <c r="AA37" s="476">
        <f t="shared" si="6"/>
        <v>75.30931270817841</v>
      </c>
      <c r="AB37" s="476">
        <f t="shared" si="6"/>
        <v>74.777398922959421</v>
      </c>
      <c r="AC37" s="476">
        <f t="shared" si="6"/>
        <v>74.253757553708539</v>
      </c>
      <c r="AD37" s="476">
        <f t="shared" si="6"/>
        <v>73.740242796922502</v>
      </c>
      <c r="AE37" s="476">
        <f t="shared" si="6"/>
        <v>73.235208944611344</v>
      </c>
      <c r="AF37" s="476">
        <f t="shared" si="6"/>
        <v>72.739571931087099</v>
      </c>
      <c r="AG37" s="476">
        <f t="shared" si="6"/>
        <v>72.253927646087746</v>
      </c>
      <c r="AH37" s="476">
        <f t="shared" si="6"/>
        <v>71.778167916353581</v>
      </c>
      <c r="AI37" s="476">
        <f t="shared" si="6"/>
        <v>71.311542081796361</v>
      </c>
      <c r="AJ37" s="477">
        <f t="shared" si="6"/>
        <v>70.85364614648843</v>
      </c>
    </row>
    <row r="38" spans="1:36" ht="25.15" customHeight="1" x14ac:dyDescent="0.2">
      <c r="A38" s="201"/>
      <c r="B38" s="719" t="s">
        <v>270</v>
      </c>
      <c r="C38" s="410" t="s">
        <v>271</v>
      </c>
      <c r="D38" s="478" t="s">
        <v>272</v>
      </c>
      <c r="E38" s="479" t="s">
        <v>273</v>
      </c>
      <c r="F38" s="480" t="s">
        <v>274</v>
      </c>
      <c r="G38" s="480">
        <v>2</v>
      </c>
      <c r="H38" s="658"/>
      <c r="I38" s="338"/>
      <c r="J38" s="338"/>
      <c r="K38" s="625">
        <v>11.872999999999999</v>
      </c>
      <c r="L38" s="481">
        <v>12.039081117059695</v>
      </c>
      <c r="M38" s="481">
        <v>12.20516223411939</v>
      </c>
      <c r="N38" s="481">
        <v>12.371243351179086</v>
      </c>
      <c r="O38" s="481">
        <v>12.537324468238781</v>
      </c>
      <c r="P38" s="481">
        <v>12.703405585298476</v>
      </c>
      <c r="Q38" s="481">
        <v>12.869486702358172</v>
      </c>
      <c r="R38" s="481">
        <v>13.035567819417867</v>
      </c>
      <c r="S38" s="481">
        <v>13.201648936477561</v>
      </c>
      <c r="T38" s="481">
        <v>13.367730053537258</v>
      </c>
      <c r="U38" s="481">
        <v>13.533811170596952</v>
      </c>
      <c r="V38" s="481">
        <v>13.699892287656647</v>
      </c>
      <c r="W38" s="481">
        <v>13.865973404716343</v>
      </c>
      <c r="X38" s="481">
        <v>14.032054521776038</v>
      </c>
      <c r="Y38" s="481">
        <v>14.198135638835733</v>
      </c>
      <c r="Z38" s="481">
        <v>14.364216755895429</v>
      </c>
      <c r="AA38" s="481">
        <v>14.530297872955124</v>
      </c>
      <c r="AB38" s="481">
        <v>14.69637899001482</v>
      </c>
      <c r="AC38" s="481">
        <v>14.862460107074515</v>
      </c>
      <c r="AD38" s="481">
        <v>15.02854122413421</v>
      </c>
      <c r="AE38" s="481">
        <v>15.194622341193906</v>
      </c>
      <c r="AF38" s="481">
        <v>15.360703458253601</v>
      </c>
      <c r="AG38" s="481">
        <v>15.526784575313297</v>
      </c>
      <c r="AH38" s="481">
        <v>15.692865692372992</v>
      </c>
      <c r="AI38" s="481">
        <v>15.858946809432688</v>
      </c>
      <c r="AJ38" s="473">
        <v>16.025027926492381</v>
      </c>
    </row>
    <row r="39" spans="1:36" ht="25.15" customHeight="1" x14ac:dyDescent="0.2">
      <c r="A39" s="201"/>
      <c r="B39" s="725"/>
      <c r="C39" s="430" t="s">
        <v>275</v>
      </c>
      <c r="D39" s="482" t="s">
        <v>276</v>
      </c>
      <c r="E39" s="479" t="s">
        <v>273</v>
      </c>
      <c r="F39" s="318" t="s">
        <v>274</v>
      </c>
      <c r="G39" s="318">
        <v>2</v>
      </c>
      <c r="H39" s="636"/>
      <c r="I39" s="337"/>
      <c r="J39" s="337"/>
      <c r="K39" s="629">
        <v>1.4450000000000001</v>
      </c>
      <c r="L39" s="346">
        <v>1.4450000000000001</v>
      </c>
      <c r="M39" s="346">
        <v>1.4450000000000001</v>
      </c>
      <c r="N39" s="346">
        <v>1.4450000000000001</v>
      </c>
      <c r="O39" s="346">
        <v>1.4450000000000001</v>
      </c>
      <c r="P39" s="346">
        <v>1.4450000000000001</v>
      </c>
      <c r="Q39" s="346">
        <v>1.4450000000000001</v>
      </c>
      <c r="R39" s="346">
        <v>1.4450000000000001</v>
      </c>
      <c r="S39" s="346">
        <v>1.4450000000000001</v>
      </c>
      <c r="T39" s="346">
        <v>1.4450000000000001</v>
      </c>
      <c r="U39" s="346">
        <v>1.4450000000000001</v>
      </c>
      <c r="V39" s="346">
        <v>1.4450000000000001</v>
      </c>
      <c r="W39" s="346">
        <v>1.4450000000000001</v>
      </c>
      <c r="X39" s="346">
        <v>1.4450000000000001</v>
      </c>
      <c r="Y39" s="346">
        <v>1.4450000000000001</v>
      </c>
      <c r="Z39" s="346">
        <v>1.4450000000000001</v>
      </c>
      <c r="AA39" s="346">
        <v>1.4450000000000001</v>
      </c>
      <c r="AB39" s="346">
        <v>1.4450000000000001</v>
      </c>
      <c r="AC39" s="346">
        <v>1.4450000000000001</v>
      </c>
      <c r="AD39" s="346">
        <v>1.4450000000000001</v>
      </c>
      <c r="AE39" s="346">
        <v>1.4450000000000001</v>
      </c>
      <c r="AF39" s="346">
        <v>1.4450000000000001</v>
      </c>
      <c r="AG39" s="346">
        <v>1.4450000000000001</v>
      </c>
      <c r="AH39" s="346">
        <v>1.4450000000000001</v>
      </c>
      <c r="AI39" s="346">
        <v>1.4450000000000001</v>
      </c>
      <c r="AJ39" s="389">
        <v>1.4450000000000001</v>
      </c>
    </row>
    <row r="40" spans="1:36" ht="25.15" customHeight="1" x14ac:dyDescent="0.2">
      <c r="A40" s="201"/>
      <c r="B40" s="725"/>
      <c r="C40" s="430" t="s">
        <v>277</v>
      </c>
      <c r="D40" s="482" t="s">
        <v>278</v>
      </c>
      <c r="E40" s="479" t="s">
        <v>279</v>
      </c>
      <c r="F40" s="318" t="s">
        <v>274</v>
      </c>
      <c r="G40" s="318">
        <v>2</v>
      </c>
      <c r="H40" s="636"/>
      <c r="I40" s="337"/>
      <c r="J40" s="337"/>
      <c r="K40" s="629">
        <v>2.7559999999999998</v>
      </c>
      <c r="L40" s="346">
        <v>2.7559999999999998</v>
      </c>
      <c r="M40" s="346">
        <v>2.7559999999999998</v>
      </c>
      <c r="N40" s="346">
        <v>2.7559999999999998</v>
      </c>
      <c r="O40" s="346">
        <v>2.7559999999999998</v>
      </c>
      <c r="P40" s="346">
        <v>2.7559999999999998</v>
      </c>
      <c r="Q40" s="346">
        <v>2.7559999999999998</v>
      </c>
      <c r="R40" s="346">
        <v>2.7559999999999998</v>
      </c>
      <c r="S40" s="346">
        <v>2.7559999999999998</v>
      </c>
      <c r="T40" s="346">
        <v>2.7559999999999998</v>
      </c>
      <c r="U40" s="346">
        <v>2.7559999999999998</v>
      </c>
      <c r="V40" s="346">
        <v>2.7559999999999998</v>
      </c>
      <c r="W40" s="346">
        <v>2.7559999999999998</v>
      </c>
      <c r="X40" s="346">
        <v>2.7559999999999998</v>
      </c>
      <c r="Y40" s="346">
        <v>2.7559999999999998</v>
      </c>
      <c r="Z40" s="346">
        <v>2.7559999999999998</v>
      </c>
      <c r="AA40" s="346">
        <v>2.7559999999999998</v>
      </c>
      <c r="AB40" s="346">
        <v>2.7559999999999998</v>
      </c>
      <c r="AC40" s="346">
        <v>2.7559999999999998</v>
      </c>
      <c r="AD40" s="346">
        <v>2.7559999999999998</v>
      </c>
      <c r="AE40" s="346">
        <v>2.7559999999999998</v>
      </c>
      <c r="AF40" s="346">
        <v>2.7559999999999998</v>
      </c>
      <c r="AG40" s="346">
        <v>2.7559999999999998</v>
      </c>
      <c r="AH40" s="346">
        <v>2.7559999999999998</v>
      </c>
      <c r="AI40" s="346">
        <v>2.7559999999999998</v>
      </c>
      <c r="AJ40" s="389">
        <v>2.7559999999999998</v>
      </c>
    </row>
    <row r="41" spans="1:36" ht="25.15" customHeight="1" x14ac:dyDescent="0.25">
      <c r="A41" s="202"/>
      <c r="B41" s="725"/>
      <c r="C41" s="483" t="s">
        <v>280</v>
      </c>
      <c r="D41" s="484" t="s">
        <v>281</v>
      </c>
      <c r="E41" s="485" t="s">
        <v>282</v>
      </c>
      <c r="F41" s="486" t="s">
        <v>274</v>
      </c>
      <c r="G41" s="486">
        <v>2</v>
      </c>
      <c r="H41" s="635"/>
      <c r="I41" s="325"/>
      <c r="J41" s="325"/>
      <c r="K41" s="648">
        <v>96.361999999999995</v>
      </c>
      <c r="L41" s="487">
        <f t="shared" ref="L41:AJ41" si="7">K41+SUM(L42:L47)</f>
        <v>100.145173134337</v>
      </c>
      <c r="M41" s="487">
        <f>L41+SUM(M42:M47)</f>
        <v>104.72032660046901</v>
      </c>
      <c r="N41" s="487">
        <f t="shared" si="7"/>
        <v>108.55488561351801</v>
      </c>
      <c r="O41" s="487">
        <f t="shared" si="7"/>
        <v>111.97134555594099</v>
      </c>
      <c r="P41" s="487">
        <f t="shared" si="7"/>
        <v>115.88944317296904</v>
      </c>
      <c r="Q41" s="487">
        <f t="shared" si="7"/>
        <v>119.92479321008804</v>
      </c>
      <c r="R41" s="487">
        <f t="shared" si="7"/>
        <v>123.618029757098</v>
      </c>
      <c r="S41" s="487">
        <f t="shared" si="7"/>
        <v>126.92309531730599</v>
      </c>
      <c r="T41" s="487">
        <f t="shared" si="7"/>
        <v>130.30259449872403</v>
      </c>
      <c r="U41" s="487">
        <f t="shared" si="7"/>
        <v>133.536258778334</v>
      </c>
      <c r="V41" s="487">
        <f t="shared" si="7"/>
        <v>136.54869059367499</v>
      </c>
      <c r="W41" s="487">
        <f t="shared" si="7"/>
        <v>139.38160941731101</v>
      </c>
      <c r="X41" s="487">
        <f t="shared" si="7"/>
        <v>142.07797115494799</v>
      </c>
      <c r="Y41" s="487">
        <f t="shared" si="7"/>
        <v>144.672733399045</v>
      </c>
      <c r="Z41" s="487">
        <f t="shared" si="7"/>
        <v>147.22805766013502</v>
      </c>
      <c r="AA41" s="487">
        <f t="shared" si="7"/>
        <v>149.75433860730803</v>
      </c>
      <c r="AB41" s="487">
        <f t="shared" si="7"/>
        <v>152.26660297071001</v>
      </c>
      <c r="AC41" s="487">
        <f t="shared" si="7"/>
        <v>154.77469515507602</v>
      </c>
      <c r="AD41" s="487">
        <f t="shared" si="7"/>
        <v>157.267956807963</v>
      </c>
      <c r="AE41" s="487">
        <f t="shared" si="7"/>
        <v>159.75367339615701</v>
      </c>
      <c r="AF41" s="487">
        <f t="shared" si="7"/>
        <v>162.22585143776601</v>
      </c>
      <c r="AG41" s="487">
        <f t="shared" si="7"/>
        <v>164.67994635794699</v>
      </c>
      <c r="AH41" s="487">
        <f t="shared" si="7"/>
        <v>167.115092154075</v>
      </c>
      <c r="AI41" s="487">
        <f t="shared" si="7"/>
        <v>169.53401356101696</v>
      </c>
      <c r="AJ41" s="487">
        <f t="shared" si="7"/>
        <v>171.93767221025701</v>
      </c>
    </row>
    <row r="42" spans="1:36" ht="25.15" customHeight="1" x14ac:dyDescent="0.2">
      <c r="A42" s="203"/>
      <c r="B42" s="725"/>
      <c r="C42" s="430" t="s">
        <v>283</v>
      </c>
      <c r="D42" s="488" t="s">
        <v>284</v>
      </c>
      <c r="E42" s="479" t="s">
        <v>285</v>
      </c>
      <c r="F42" s="318" t="s">
        <v>274</v>
      </c>
      <c r="G42" s="317">
        <v>2</v>
      </c>
      <c r="H42" s="635"/>
      <c r="I42" s="337"/>
      <c r="J42" s="337"/>
      <c r="K42" s="629">
        <v>0</v>
      </c>
      <c r="L42" s="346">
        <v>3.7831731343370048</v>
      </c>
      <c r="M42" s="346">
        <v>4.5751534661320035</v>
      </c>
      <c r="N42" s="346">
        <v>3.8345590130490019</v>
      </c>
      <c r="O42" s="346">
        <v>3.416459942422982</v>
      </c>
      <c r="P42" s="346">
        <v>3.9180976170280482</v>
      </c>
      <c r="Q42" s="346">
        <v>4.0353500371190023</v>
      </c>
      <c r="R42" s="346">
        <v>3.6932365470099611</v>
      </c>
      <c r="S42" s="346">
        <v>3.3050655602079932</v>
      </c>
      <c r="T42" s="346">
        <v>3.3794991814180393</v>
      </c>
      <c r="U42" s="346">
        <v>3.2336642796099766</v>
      </c>
      <c r="V42" s="346">
        <v>3.0124318153409986</v>
      </c>
      <c r="W42" s="346">
        <v>2.8329188236360205</v>
      </c>
      <c r="X42" s="346">
        <v>2.6963617376369657</v>
      </c>
      <c r="Y42" s="346">
        <v>2.5947622440970153</v>
      </c>
      <c r="Z42" s="346">
        <v>2.5553242610900195</v>
      </c>
      <c r="AA42" s="346">
        <v>2.5262809471730141</v>
      </c>
      <c r="AB42" s="346">
        <v>2.512264363401977</v>
      </c>
      <c r="AC42" s="346">
        <v>2.508092184366018</v>
      </c>
      <c r="AD42" s="346">
        <v>2.493261652886984</v>
      </c>
      <c r="AE42" s="346">
        <v>2.4857165881940162</v>
      </c>
      <c r="AF42" s="346">
        <v>2.4721780416090042</v>
      </c>
      <c r="AG42" s="346">
        <v>2.454094920180971</v>
      </c>
      <c r="AH42" s="346">
        <v>2.4351457961280247</v>
      </c>
      <c r="AI42" s="346">
        <v>2.418921406941954</v>
      </c>
      <c r="AJ42" s="389">
        <v>2.4036586492400382</v>
      </c>
    </row>
    <row r="43" spans="1:36" ht="25.15" customHeight="1" x14ac:dyDescent="0.2">
      <c r="A43" s="203"/>
      <c r="B43" s="725"/>
      <c r="C43" s="430" t="s">
        <v>286</v>
      </c>
      <c r="D43" s="489" t="s">
        <v>287</v>
      </c>
      <c r="E43" s="479" t="s">
        <v>288</v>
      </c>
      <c r="F43" s="318" t="s">
        <v>274</v>
      </c>
      <c r="G43" s="317">
        <v>2</v>
      </c>
      <c r="H43" s="635"/>
      <c r="I43" s="337"/>
      <c r="J43" s="337"/>
      <c r="K43" s="629">
        <v>0</v>
      </c>
      <c r="L43" s="346">
        <v>0</v>
      </c>
      <c r="M43" s="346">
        <v>0</v>
      </c>
      <c r="N43" s="346">
        <v>0</v>
      </c>
      <c r="O43" s="346">
        <v>0</v>
      </c>
      <c r="P43" s="346">
        <v>0</v>
      </c>
      <c r="Q43" s="346">
        <v>0</v>
      </c>
      <c r="R43" s="346">
        <v>0</v>
      </c>
      <c r="S43" s="346">
        <v>0</v>
      </c>
      <c r="T43" s="346">
        <v>0</v>
      </c>
      <c r="U43" s="346">
        <v>0</v>
      </c>
      <c r="V43" s="346">
        <v>0</v>
      </c>
      <c r="W43" s="346">
        <v>0</v>
      </c>
      <c r="X43" s="346">
        <v>0</v>
      </c>
      <c r="Y43" s="346">
        <v>0</v>
      </c>
      <c r="Z43" s="346">
        <v>0</v>
      </c>
      <c r="AA43" s="346">
        <v>0</v>
      </c>
      <c r="AB43" s="346">
        <v>0</v>
      </c>
      <c r="AC43" s="346">
        <v>0</v>
      </c>
      <c r="AD43" s="346">
        <v>0</v>
      </c>
      <c r="AE43" s="346">
        <v>0</v>
      </c>
      <c r="AF43" s="346">
        <v>0</v>
      </c>
      <c r="AG43" s="346">
        <v>0</v>
      </c>
      <c r="AH43" s="346">
        <v>0</v>
      </c>
      <c r="AI43" s="346">
        <v>0</v>
      </c>
      <c r="AJ43" s="389">
        <v>0</v>
      </c>
    </row>
    <row r="44" spans="1:36" ht="25.15" customHeight="1" x14ac:dyDescent="0.2">
      <c r="A44" s="203"/>
      <c r="B44" s="725"/>
      <c r="C44" s="430" t="s">
        <v>289</v>
      </c>
      <c r="D44" s="482" t="s">
        <v>290</v>
      </c>
      <c r="E44" s="479" t="s">
        <v>291</v>
      </c>
      <c r="F44" s="318" t="s">
        <v>274</v>
      </c>
      <c r="G44" s="317">
        <v>2</v>
      </c>
      <c r="H44" s="635"/>
      <c r="I44" s="337"/>
      <c r="J44" s="337"/>
      <c r="K44" s="629">
        <v>0</v>
      </c>
      <c r="L44" s="346">
        <v>0</v>
      </c>
      <c r="M44" s="346">
        <v>0</v>
      </c>
      <c r="N44" s="346">
        <v>0</v>
      </c>
      <c r="O44" s="346">
        <v>0</v>
      </c>
      <c r="P44" s="346">
        <v>0</v>
      </c>
      <c r="Q44" s="346">
        <v>0</v>
      </c>
      <c r="R44" s="346">
        <v>0</v>
      </c>
      <c r="S44" s="346">
        <v>0</v>
      </c>
      <c r="T44" s="346">
        <v>0</v>
      </c>
      <c r="U44" s="346">
        <v>0</v>
      </c>
      <c r="V44" s="346">
        <v>0</v>
      </c>
      <c r="W44" s="346">
        <v>0</v>
      </c>
      <c r="X44" s="346">
        <v>0</v>
      </c>
      <c r="Y44" s="346">
        <v>0</v>
      </c>
      <c r="Z44" s="346">
        <v>0</v>
      </c>
      <c r="AA44" s="346">
        <v>0</v>
      </c>
      <c r="AB44" s="346">
        <v>0</v>
      </c>
      <c r="AC44" s="346">
        <v>0</v>
      </c>
      <c r="AD44" s="346">
        <v>0</v>
      </c>
      <c r="AE44" s="346">
        <v>0</v>
      </c>
      <c r="AF44" s="346">
        <v>0</v>
      </c>
      <c r="AG44" s="346">
        <v>0</v>
      </c>
      <c r="AH44" s="346">
        <v>0</v>
      </c>
      <c r="AI44" s="346">
        <v>0</v>
      </c>
      <c r="AJ44" s="389">
        <v>0</v>
      </c>
    </row>
    <row r="45" spans="1:36" ht="25.15" customHeight="1" x14ac:dyDescent="0.2">
      <c r="A45" s="203"/>
      <c r="B45" s="725"/>
      <c r="C45" s="430" t="s">
        <v>292</v>
      </c>
      <c r="D45" s="482" t="s">
        <v>293</v>
      </c>
      <c r="E45" s="479" t="s">
        <v>294</v>
      </c>
      <c r="F45" s="318" t="s">
        <v>274</v>
      </c>
      <c r="G45" s="317">
        <v>2</v>
      </c>
      <c r="H45" s="635"/>
      <c r="I45" s="337"/>
      <c r="J45" s="337"/>
      <c r="K45" s="629">
        <v>0</v>
      </c>
      <c r="L45" s="346">
        <v>0</v>
      </c>
      <c r="M45" s="346">
        <v>0</v>
      </c>
      <c r="N45" s="346">
        <v>0</v>
      </c>
      <c r="O45" s="346">
        <v>0</v>
      </c>
      <c r="P45" s="346">
        <v>0</v>
      </c>
      <c r="Q45" s="346">
        <v>0</v>
      </c>
      <c r="R45" s="346">
        <v>0</v>
      </c>
      <c r="S45" s="346">
        <v>0</v>
      </c>
      <c r="T45" s="346">
        <v>0</v>
      </c>
      <c r="U45" s="346">
        <v>0</v>
      </c>
      <c r="V45" s="346">
        <v>0</v>
      </c>
      <c r="W45" s="346">
        <v>0</v>
      </c>
      <c r="X45" s="346">
        <v>0</v>
      </c>
      <c r="Y45" s="346">
        <v>0</v>
      </c>
      <c r="Z45" s="346">
        <v>0</v>
      </c>
      <c r="AA45" s="346">
        <v>0</v>
      </c>
      <c r="AB45" s="346">
        <v>0</v>
      </c>
      <c r="AC45" s="346">
        <v>0</v>
      </c>
      <c r="AD45" s="346">
        <v>0</v>
      </c>
      <c r="AE45" s="346">
        <v>0</v>
      </c>
      <c r="AF45" s="346">
        <v>0</v>
      </c>
      <c r="AG45" s="346">
        <v>0</v>
      </c>
      <c r="AH45" s="346">
        <v>0</v>
      </c>
      <c r="AI45" s="346">
        <v>0</v>
      </c>
      <c r="AJ45" s="389">
        <v>0</v>
      </c>
    </row>
    <row r="46" spans="1:36" ht="25.15" customHeight="1" x14ac:dyDescent="0.2">
      <c r="A46" s="203"/>
      <c r="B46" s="725"/>
      <c r="C46" s="430" t="s">
        <v>295</v>
      </c>
      <c r="D46" s="482" t="s">
        <v>296</v>
      </c>
      <c r="E46" s="479" t="s">
        <v>297</v>
      </c>
      <c r="F46" s="318" t="s">
        <v>274</v>
      </c>
      <c r="G46" s="317">
        <v>2</v>
      </c>
      <c r="H46" s="635"/>
      <c r="I46" s="337"/>
      <c r="J46" s="337"/>
      <c r="K46" s="629">
        <v>0</v>
      </c>
      <c r="L46" s="346">
        <v>0</v>
      </c>
      <c r="M46" s="346">
        <v>0</v>
      </c>
      <c r="N46" s="346">
        <v>0</v>
      </c>
      <c r="O46" s="346">
        <v>0</v>
      </c>
      <c r="P46" s="346">
        <v>0</v>
      </c>
      <c r="Q46" s="346">
        <v>0</v>
      </c>
      <c r="R46" s="346">
        <v>0</v>
      </c>
      <c r="S46" s="346">
        <v>0</v>
      </c>
      <c r="T46" s="346">
        <v>0</v>
      </c>
      <c r="U46" s="346">
        <v>0</v>
      </c>
      <c r="V46" s="346">
        <v>0</v>
      </c>
      <c r="W46" s="346">
        <v>0</v>
      </c>
      <c r="X46" s="346">
        <v>0</v>
      </c>
      <c r="Y46" s="346">
        <v>0</v>
      </c>
      <c r="Z46" s="346">
        <v>0</v>
      </c>
      <c r="AA46" s="346">
        <v>0</v>
      </c>
      <c r="AB46" s="346">
        <v>0</v>
      </c>
      <c r="AC46" s="346">
        <v>0</v>
      </c>
      <c r="AD46" s="346">
        <v>0</v>
      </c>
      <c r="AE46" s="346">
        <v>0</v>
      </c>
      <c r="AF46" s="346">
        <v>0</v>
      </c>
      <c r="AG46" s="346">
        <v>0</v>
      </c>
      <c r="AH46" s="346">
        <v>0</v>
      </c>
      <c r="AI46" s="346">
        <v>0</v>
      </c>
      <c r="AJ46" s="389">
        <v>0</v>
      </c>
    </row>
    <row r="47" spans="1:36" ht="25.15" customHeight="1" x14ac:dyDescent="0.2">
      <c r="A47" s="203"/>
      <c r="B47" s="725"/>
      <c r="C47" s="430" t="s">
        <v>298</v>
      </c>
      <c r="D47" s="482" t="s">
        <v>299</v>
      </c>
      <c r="E47" s="479" t="s">
        <v>300</v>
      </c>
      <c r="F47" s="318" t="s">
        <v>274</v>
      </c>
      <c r="G47" s="317">
        <v>2</v>
      </c>
      <c r="H47" s="635"/>
      <c r="I47" s="337"/>
      <c r="J47" s="337"/>
      <c r="K47" s="629">
        <v>0</v>
      </c>
      <c r="L47" s="346">
        <v>0</v>
      </c>
      <c r="M47" s="346">
        <v>0</v>
      </c>
      <c r="N47" s="346">
        <v>0</v>
      </c>
      <c r="O47" s="346">
        <v>0</v>
      </c>
      <c r="P47" s="346">
        <v>0</v>
      </c>
      <c r="Q47" s="346">
        <v>0</v>
      </c>
      <c r="R47" s="346">
        <v>0</v>
      </c>
      <c r="S47" s="346">
        <v>0</v>
      </c>
      <c r="T47" s="346">
        <v>0</v>
      </c>
      <c r="U47" s="346">
        <v>0</v>
      </c>
      <c r="V47" s="346">
        <v>0</v>
      </c>
      <c r="W47" s="346">
        <v>0</v>
      </c>
      <c r="X47" s="346">
        <v>0</v>
      </c>
      <c r="Y47" s="346">
        <v>0</v>
      </c>
      <c r="Z47" s="346">
        <v>0</v>
      </c>
      <c r="AA47" s="346">
        <v>0</v>
      </c>
      <c r="AB47" s="346">
        <v>0</v>
      </c>
      <c r="AC47" s="346">
        <v>0</v>
      </c>
      <c r="AD47" s="346">
        <v>0</v>
      </c>
      <c r="AE47" s="346">
        <v>0</v>
      </c>
      <c r="AF47" s="346">
        <v>0</v>
      </c>
      <c r="AG47" s="346">
        <v>0</v>
      </c>
      <c r="AH47" s="346">
        <v>0</v>
      </c>
      <c r="AI47" s="346">
        <v>0</v>
      </c>
      <c r="AJ47" s="389">
        <v>0</v>
      </c>
    </row>
    <row r="48" spans="1:36" ht="25.15" customHeight="1" x14ac:dyDescent="0.2">
      <c r="A48" s="203"/>
      <c r="B48" s="725"/>
      <c r="C48" s="430" t="s">
        <v>301</v>
      </c>
      <c r="D48" s="482" t="s">
        <v>302</v>
      </c>
      <c r="E48" s="479" t="s">
        <v>279</v>
      </c>
      <c r="F48" s="318" t="s">
        <v>274</v>
      </c>
      <c r="G48" s="317">
        <v>2</v>
      </c>
      <c r="H48" s="635"/>
      <c r="I48" s="337"/>
      <c r="J48" s="337"/>
      <c r="K48" s="629">
        <v>2.0019999999999998</v>
      </c>
      <c r="L48" s="346">
        <v>2.0019999999999998</v>
      </c>
      <c r="M48" s="346">
        <v>2.0019999999999998</v>
      </c>
      <c r="N48" s="346">
        <v>2.0019999999999998</v>
      </c>
      <c r="O48" s="346">
        <v>2.0019999999999998</v>
      </c>
      <c r="P48" s="346">
        <v>2.0019999999999998</v>
      </c>
      <c r="Q48" s="346">
        <v>2.0019999999999998</v>
      </c>
      <c r="R48" s="346">
        <v>2.0019999999999998</v>
      </c>
      <c r="S48" s="346">
        <v>2.0019999999999998</v>
      </c>
      <c r="T48" s="346">
        <v>2.0019999999999998</v>
      </c>
      <c r="U48" s="346">
        <v>2.0019999999999998</v>
      </c>
      <c r="V48" s="346">
        <v>2.0019999999999998</v>
      </c>
      <c r="W48" s="346">
        <v>2.0019999999999998</v>
      </c>
      <c r="X48" s="346">
        <v>2.0019999999999998</v>
      </c>
      <c r="Y48" s="346">
        <v>2.0019999999999998</v>
      </c>
      <c r="Z48" s="346">
        <v>2.0019999999999998</v>
      </c>
      <c r="AA48" s="346">
        <v>2.0019999999999998</v>
      </c>
      <c r="AB48" s="346">
        <v>2.0019999999999998</v>
      </c>
      <c r="AC48" s="346">
        <v>2.0019999999999998</v>
      </c>
      <c r="AD48" s="346">
        <v>2.0019999999999998</v>
      </c>
      <c r="AE48" s="346">
        <v>2.0019999999999998</v>
      </c>
      <c r="AF48" s="346">
        <v>2.0019999999999998</v>
      </c>
      <c r="AG48" s="346">
        <v>2.0019999999999998</v>
      </c>
      <c r="AH48" s="346">
        <v>2.0019999999999998</v>
      </c>
      <c r="AI48" s="346">
        <v>2.0019999999999998</v>
      </c>
      <c r="AJ48" s="389">
        <v>2.0019999999999998</v>
      </c>
    </row>
    <row r="49" spans="1:36" ht="25.15" customHeight="1" x14ac:dyDescent="0.2">
      <c r="A49" s="203"/>
      <c r="B49" s="725"/>
      <c r="C49" s="430" t="s">
        <v>303</v>
      </c>
      <c r="D49" s="482" t="s">
        <v>304</v>
      </c>
      <c r="E49" s="479" t="s">
        <v>305</v>
      </c>
      <c r="F49" s="318" t="s">
        <v>274</v>
      </c>
      <c r="G49" s="317">
        <v>2</v>
      </c>
      <c r="H49" s="635"/>
      <c r="I49" s="337"/>
      <c r="J49" s="337"/>
      <c r="K49" s="629">
        <v>200.25</v>
      </c>
      <c r="L49" s="346">
        <v>200.25</v>
      </c>
      <c r="M49" s="346">
        <v>200.25</v>
      </c>
      <c r="N49" s="346">
        <v>200.25</v>
      </c>
      <c r="O49" s="346">
        <v>200.25</v>
      </c>
      <c r="P49" s="346">
        <v>200.25</v>
      </c>
      <c r="Q49" s="346">
        <v>200.25</v>
      </c>
      <c r="R49" s="346">
        <v>200.25</v>
      </c>
      <c r="S49" s="346">
        <v>200.25</v>
      </c>
      <c r="T49" s="346">
        <v>200.25</v>
      </c>
      <c r="U49" s="346">
        <v>200.25</v>
      </c>
      <c r="V49" s="346">
        <v>200.25</v>
      </c>
      <c r="W49" s="346">
        <v>200.25</v>
      </c>
      <c r="X49" s="346">
        <v>200.25</v>
      </c>
      <c r="Y49" s="346">
        <v>200.25</v>
      </c>
      <c r="Z49" s="346">
        <v>200.25</v>
      </c>
      <c r="AA49" s="346">
        <v>200.25</v>
      </c>
      <c r="AB49" s="346">
        <v>200.25</v>
      </c>
      <c r="AC49" s="346">
        <v>200.25</v>
      </c>
      <c r="AD49" s="346">
        <v>200.25</v>
      </c>
      <c r="AE49" s="346">
        <v>200.25</v>
      </c>
      <c r="AF49" s="346">
        <v>200.25</v>
      </c>
      <c r="AG49" s="346">
        <v>200.25</v>
      </c>
      <c r="AH49" s="346">
        <v>200.25</v>
      </c>
      <c r="AI49" s="346">
        <v>200.25</v>
      </c>
      <c r="AJ49" s="389">
        <v>200.25</v>
      </c>
    </row>
    <row r="50" spans="1:36" ht="25.15" customHeight="1" x14ac:dyDescent="0.2">
      <c r="A50" s="203"/>
      <c r="B50" s="725"/>
      <c r="C50" s="430" t="s">
        <v>306</v>
      </c>
      <c r="D50" s="482" t="s">
        <v>307</v>
      </c>
      <c r="E50" s="479" t="s">
        <v>279</v>
      </c>
      <c r="F50" s="318" t="s">
        <v>274</v>
      </c>
      <c r="G50" s="317">
        <v>2</v>
      </c>
      <c r="H50" s="635"/>
      <c r="I50" s="337"/>
      <c r="J50" s="337"/>
      <c r="K50" s="629">
        <v>5.7889999999999997</v>
      </c>
      <c r="L50" s="346">
        <v>5.7889999999999997</v>
      </c>
      <c r="M50" s="346">
        <v>5.7889999999999997</v>
      </c>
      <c r="N50" s="346">
        <v>5.7889999999999997</v>
      </c>
      <c r="O50" s="346">
        <v>5.7889999999999997</v>
      </c>
      <c r="P50" s="346">
        <v>5.7889999999999997</v>
      </c>
      <c r="Q50" s="346">
        <v>5.7889999999999997</v>
      </c>
      <c r="R50" s="346">
        <v>5.7889999999999997</v>
      </c>
      <c r="S50" s="346">
        <v>5.7889999999999997</v>
      </c>
      <c r="T50" s="346">
        <v>5.7889999999999997</v>
      </c>
      <c r="U50" s="346">
        <v>5.7889999999999997</v>
      </c>
      <c r="V50" s="346">
        <v>5.7889999999999997</v>
      </c>
      <c r="W50" s="346">
        <v>5.7889999999999997</v>
      </c>
      <c r="X50" s="346">
        <v>5.7889999999999997</v>
      </c>
      <c r="Y50" s="346">
        <v>5.7889999999999997</v>
      </c>
      <c r="Z50" s="346">
        <v>5.7889999999999997</v>
      </c>
      <c r="AA50" s="346">
        <v>5.7889999999999997</v>
      </c>
      <c r="AB50" s="346">
        <v>5.7889999999999997</v>
      </c>
      <c r="AC50" s="346">
        <v>5.7889999999999997</v>
      </c>
      <c r="AD50" s="346">
        <v>5.7889999999999997</v>
      </c>
      <c r="AE50" s="346">
        <v>5.7889999999999997</v>
      </c>
      <c r="AF50" s="346">
        <v>5.7889999999999997</v>
      </c>
      <c r="AG50" s="346">
        <v>5.7889999999999997</v>
      </c>
      <c r="AH50" s="346">
        <v>5.7889999999999997</v>
      </c>
      <c r="AI50" s="346">
        <v>5.7889999999999997</v>
      </c>
      <c r="AJ50" s="389">
        <v>5.7889999999999997</v>
      </c>
    </row>
    <row r="51" spans="1:36" ht="25.15" customHeight="1" thickBot="1" x14ac:dyDescent="0.25">
      <c r="A51" s="203"/>
      <c r="B51" s="726"/>
      <c r="C51" s="490" t="s">
        <v>308</v>
      </c>
      <c r="D51" s="491" t="s">
        <v>309</v>
      </c>
      <c r="E51" s="492" t="s">
        <v>310</v>
      </c>
      <c r="F51" s="493" t="s">
        <v>274</v>
      </c>
      <c r="G51" s="493">
        <v>2</v>
      </c>
      <c r="H51" s="656"/>
      <c r="I51" s="325"/>
      <c r="J51" s="325"/>
      <c r="K51" s="648">
        <f t="shared" ref="K51:AJ51" si="8">SUM(K38+K39+K40+K41+K48+K49+K50)</f>
        <v>320.47699999999998</v>
      </c>
      <c r="L51" s="487">
        <f t="shared" si="8"/>
        <v>324.4262542513967</v>
      </c>
      <c r="M51" s="487">
        <f t="shared" si="8"/>
        <v>329.16748883458837</v>
      </c>
      <c r="N51" s="487">
        <f t="shared" si="8"/>
        <v>333.16812896469708</v>
      </c>
      <c r="O51" s="487">
        <f t="shared" si="8"/>
        <v>336.75067002417973</v>
      </c>
      <c r="P51" s="487">
        <f t="shared" si="8"/>
        <v>340.83484875826753</v>
      </c>
      <c r="Q51" s="487">
        <f t="shared" si="8"/>
        <v>345.03627991244622</v>
      </c>
      <c r="R51" s="487">
        <f t="shared" si="8"/>
        <v>348.89559757651585</v>
      </c>
      <c r="S51" s="487">
        <f t="shared" si="8"/>
        <v>352.36674425378357</v>
      </c>
      <c r="T51" s="487">
        <f t="shared" si="8"/>
        <v>355.91232455226128</v>
      </c>
      <c r="U51" s="487">
        <f t="shared" si="8"/>
        <v>359.31206994893091</v>
      </c>
      <c r="V51" s="487">
        <f t="shared" si="8"/>
        <v>362.49058288133165</v>
      </c>
      <c r="W51" s="487">
        <f t="shared" si="8"/>
        <v>365.48958282202739</v>
      </c>
      <c r="X51" s="487">
        <f t="shared" si="8"/>
        <v>368.352025676724</v>
      </c>
      <c r="Y51" s="487">
        <f t="shared" si="8"/>
        <v>371.11286903788073</v>
      </c>
      <c r="Z51" s="487">
        <f t="shared" si="8"/>
        <v>373.83427441603044</v>
      </c>
      <c r="AA51" s="487">
        <f t="shared" si="8"/>
        <v>376.52663648026316</v>
      </c>
      <c r="AB51" s="487">
        <f t="shared" si="8"/>
        <v>379.20498196072481</v>
      </c>
      <c r="AC51" s="487">
        <f t="shared" si="8"/>
        <v>381.87915526215056</v>
      </c>
      <c r="AD51" s="487">
        <f t="shared" si="8"/>
        <v>384.53849803209721</v>
      </c>
      <c r="AE51" s="487">
        <f t="shared" si="8"/>
        <v>387.19029573735088</v>
      </c>
      <c r="AF51" s="487">
        <f t="shared" si="8"/>
        <v>389.82855489601957</v>
      </c>
      <c r="AG51" s="487">
        <f t="shared" si="8"/>
        <v>392.44873093326032</v>
      </c>
      <c r="AH51" s="487">
        <f t="shared" si="8"/>
        <v>395.04995784644802</v>
      </c>
      <c r="AI51" s="487">
        <f t="shared" si="8"/>
        <v>397.63496037044968</v>
      </c>
      <c r="AJ51" s="487">
        <f t="shared" si="8"/>
        <v>400.20470013674935</v>
      </c>
    </row>
    <row r="52" spans="1:36" ht="25.15" customHeight="1" x14ac:dyDescent="0.2">
      <c r="A52" s="203"/>
      <c r="B52" s="727" t="s">
        <v>311</v>
      </c>
      <c r="C52" s="410" t="s">
        <v>312</v>
      </c>
      <c r="D52" s="494" t="s">
        <v>313</v>
      </c>
      <c r="E52" s="479" t="s">
        <v>305</v>
      </c>
      <c r="F52" s="480" t="s">
        <v>274</v>
      </c>
      <c r="G52" s="480">
        <v>2</v>
      </c>
      <c r="H52" s="658"/>
      <c r="I52" s="338"/>
      <c r="J52" s="338"/>
      <c r="K52" s="625">
        <v>12.606</v>
      </c>
      <c r="L52" s="481">
        <v>12.6790668196666</v>
      </c>
      <c r="M52" s="481">
        <v>12.824481478514601</v>
      </c>
      <c r="N52" s="481">
        <v>12.9579611398335</v>
      </c>
      <c r="O52" s="481">
        <v>13.0952134013584</v>
      </c>
      <c r="P52" s="481">
        <v>13.2324443831792</v>
      </c>
      <c r="Q52" s="481">
        <v>13.325102639504999</v>
      </c>
      <c r="R52" s="481">
        <v>13.5020247958658</v>
      </c>
      <c r="S52" s="481">
        <v>13.6841355434593</v>
      </c>
      <c r="T52" s="481">
        <v>13.874348848026401</v>
      </c>
      <c r="U52" s="481">
        <v>14.0723359222624</v>
      </c>
      <c r="V52" s="481">
        <v>14.257627328801901</v>
      </c>
      <c r="W52" s="481">
        <v>14.5785249740838</v>
      </c>
      <c r="X52" s="481">
        <v>14.818135197541402</v>
      </c>
      <c r="Y52" s="481">
        <v>15.026618525258797</v>
      </c>
      <c r="Z52" s="481">
        <v>15.193215043541999</v>
      </c>
      <c r="AA52" s="481">
        <v>15.3365363519941</v>
      </c>
      <c r="AB52" s="481">
        <v>15.479814554439201</v>
      </c>
      <c r="AC52" s="481">
        <v>15.6393298104054</v>
      </c>
      <c r="AD52" s="481">
        <v>15.807856442077101</v>
      </c>
      <c r="AE52" s="481">
        <v>15.977297465504702</v>
      </c>
      <c r="AF52" s="481">
        <v>16.163149055207402</v>
      </c>
      <c r="AG52" s="481">
        <v>16.374143763000902</v>
      </c>
      <c r="AH52" s="481">
        <v>16.6002275046223</v>
      </c>
      <c r="AI52" s="481">
        <v>16.847082054370297</v>
      </c>
      <c r="AJ52" s="473">
        <v>17.0972147397237</v>
      </c>
    </row>
    <row r="53" spans="1:36" ht="25.15" customHeight="1" x14ac:dyDescent="0.2">
      <c r="A53" s="203"/>
      <c r="B53" s="725"/>
      <c r="C53" s="430" t="s">
        <v>314</v>
      </c>
      <c r="D53" s="495" t="s">
        <v>315</v>
      </c>
      <c r="E53" s="479" t="s">
        <v>305</v>
      </c>
      <c r="F53" s="318" t="s">
        <v>274</v>
      </c>
      <c r="G53" s="318">
        <v>2</v>
      </c>
      <c r="H53" s="636"/>
      <c r="I53" s="337"/>
      <c r="J53" s="337"/>
      <c r="K53" s="629">
        <v>1.534</v>
      </c>
      <c r="L53" s="346">
        <v>1.534</v>
      </c>
      <c r="M53" s="346">
        <v>1.534</v>
      </c>
      <c r="N53" s="346">
        <v>1.534</v>
      </c>
      <c r="O53" s="346">
        <v>1.534</v>
      </c>
      <c r="P53" s="346">
        <v>1.534</v>
      </c>
      <c r="Q53" s="346">
        <v>1.534</v>
      </c>
      <c r="R53" s="346">
        <v>1.534</v>
      </c>
      <c r="S53" s="346">
        <v>1.534</v>
      </c>
      <c r="T53" s="346">
        <v>1.534</v>
      </c>
      <c r="U53" s="346">
        <v>1.534</v>
      </c>
      <c r="V53" s="346">
        <v>1.534</v>
      </c>
      <c r="W53" s="346">
        <v>1.534</v>
      </c>
      <c r="X53" s="346">
        <v>1.534</v>
      </c>
      <c r="Y53" s="346">
        <v>1.534</v>
      </c>
      <c r="Z53" s="346">
        <v>1.534</v>
      </c>
      <c r="AA53" s="346">
        <v>1.534</v>
      </c>
      <c r="AB53" s="346">
        <v>1.534</v>
      </c>
      <c r="AC53" s="346">
        <v>1.534</v>
      </c>
      <c r="AD53" s="346">
        <v>1.534</v>
      </c>
      <c r="AE53" s="346">
        <v>1.534</v>
      </c>
      <c r="AF53" s="346">
        <v>1.534</v>
      </c>
      <c r="AG53" s="346">
        <v>1.534</v>
      </c>
      <c r="AH53" s="346">
        <v>1.534</v>
      </c>
      <c r="AI53" s="346">
        <v>1.534</v>
      </c>
      <c r="AJ53" s="389">
        <v>1.534</v>
      </c>
    </row>
    <row r="54" spans="1:36" ht="25.15" customHeight="1" x14ac:dyDescent="0.2">
      <c r="A54" s="178"/>
      <c r="B54" s="725"/>
      <c r="C54" s="430" t="s">
        <v>316</v>
      </c>
      <c r="D54" s="495" t="s">
        <v>317</v>
      </c>
      <c r="E54" s="479" t="s">
        <v>305</v>
      </c>
      <c r="F54" s="318" t="s">
        <v>274</v>
      </c>
      <c r="G54" s="318">
        <v>2</v>
      </c>
      <c r="H54" s="635"/>
      <c r="I54" s="337"/>
      <c r="J54" s="337"/>
      <c r="K54" s="629">
        <v>209.86500000000001</v>
      </c>
      <c r="L54" s="346">
        <v>217.83557475184296</v>
      </c>
      <c r="M54" s="346">
        <v>227.6707868385742</v>
      </c>
      <c r="N54" s="346">
        <v>235.71123502429663</v>
      </c>
      <c r="O54" s="346">
        <v>242.58712999665505</v>
      </c>
      <c r="P54" s="346">
        <v>250.55602163074408</v>
      </c>
      <c r="Q54" s="346">
        <v>258.66877942279774</v>
      </c>
      <c r="R54" s="346">
        <v>265.91267066123885</v>
      </c>
      <c r="S54" s="346">
        <v>272.23586498577686</v>
      </c>
      <c r="T54" s="346">
        <v>278.67438385532444</v>
      </c>
      <c r="U54" s="346">
        <v>284.75943754210215</v>
      </c>
      <c r="V54" s="346">
        <v>290.3198132603984</v>
      </c>
      <c r="W54" s="346">
        <v>295.54720327613904</v>
      </c>
      <c r="X54" s="346">
        <v>300.51946743102502</v>
      </c>
      <c r="Y54" s="346">
        <v>305.25857866619441</v>
      </c>
      <c r="Z54" s="346">
        <v>309.91035132493346</v>
      </c>
      <c r="AA54" s="346">
        <v>314.41064727909031</v>
      </c>
      <c r="AB54" s="346">
        <v>318.83972004473975</v>
      </c>
      <c r="AC54" s="346">
        <v>323.27203791451512</v>
      </c>
      <c r="AD54" s="346">
        <v>327.72792917581023</v>
      </c>
      <c r="AE54" s="346">
        <v>332.36085827153414</v>
      </c>
      <c r="AF54" s="346">
        <v>336.9077832410087</v>
      </c>
      <c r="AG54" s="346">
        <v>341.46297397914412</v>
      </c>
      <c r="AH54" s="346">
        <v>346.04039982395983</v>
      </c>
      <c r="AI54" s="346">
        <v>350.64712145174309</v>
      </c>
      <c r="AJ54" s="389">
        <v>355.23719164076567</v>
      </c>
    </row>
    <row r="55" spans="1:36" ht="25.15" customHeight="1" x14ac:dyDescent="0.2">
      <c r="A55" s="178"/>
      <c r="B55" s="725"/>
      <c r="C55" s="430" t="s">
        <v>318</v>
      </c>
      <c r="D55" s="482" t="s">
        <v>319</v>
      </c>
      <c r="E55" s="479" t="s">
        <v>305</v>
      </c>
      <c r="F55" s="318" t="s">
        <v>274</v>
      </c>
      <c r="G55" s="318">
        <v>2</v>
      </c>
      <c r="H55" s="636"/>
      <c r="I55" s="337"/>
      <c r="J55" s="337"/>
      <c r="K55" s="629">
        <v>521.18700000000001</v>
      </c>
      <c r="L55" s="346">
        <v>520.00066436967313</v>
      </c>
      <c r="M55" s="346">
        <v>519.18338417368579</v>
      </c>
      <c r="N55" s="346">
        <v>518.13945789690433</v>
      </c>
      <c r="O55" s="346">
        <v>516.69343163031488</v>
      </c>
      <c r="P55" s="346">
        <v>515.36769795219493</v>
      </c>
      <c r="Q55" s="346">
        <v>513.95878336855128</v>
      </c>
      <c r="R55" s="346">
        <v>512.45273174537726</v>
      </c>
      <c r="S55" s="346">
        <v>510.92812954559713</v>
      </c>
      <c r="T55" s="346">
        <v>509.44771286997047</v>
      </c>
      <c r="U55" s="346">
        <v>508.01100143188194</v>
      </c>
      <c r="V55" s="346">
        <v>506.58447569241162</v>
      </c>
      <c r="W55" s="346">
        <v>505.33261165396993</v>
      </c>
      <c r="X55" s="346">
        <v>504.212587856261</v>
      </c>
      <c r="Y55" s="346">
        <v>503.12499910988657</v>
      </c>
      <c r="Z55" s="346">
        <v>502.09136079453458</v>
      </c>
      <c r="AA55" s="346">
        <v>500.97022281660259</v>
      </c>
      <c r="AB55" s="346">
        <v>499.84369099110819</v>
      </c>
      <c r="AC55" s="346">
        <v>498.795543364921</v>
      </c>
      <c r="AD55" s="346">
        <v>497.8844256027578</v>
      </c>
      <c r="AE55" s="346">
        <v>497.3091696288667</v>
      </c>
      <c r="AF55" s="346">
        <v>496.67963514517322</v>
      </c>
      <c r="AG55" s="346">
        <v>496.14876500965187</v>
      </c>
      <c r="AH55" s="346">
        <v>495.7329903191532</v>
      </c>
      <c r="AI55" s="346">
        <v>495.42781540871681</v>
      </c>
      <c r="AJ55" s="389">
        <v>495.16021032660831</v>
      </c>
    </row>
    <row r="56" spans="1:36" ht="25.15" customHeight="1" thickBot="1" x14ac:dyDescent="0.25">
      <c r="A56" s="178"/>
      <c r="B56" s="725"/>
      <c r="C56" s="496" t="s">
        <v>320</v>
      </c>
      <c r="D56" s="497" t="s">
        <v>321</v>
      </c>
      <c r="E56" s="498" t="s">
        <v>322</v>
      </c>
      <c r="F56" s="499" t="s">
        <v>274</v>
      </c>
      <c r="G56" s="499">
        <v>2</v>
      </c>
      <c r="H56" s="654"/>
      <c r="I56" s="407"/>
      <c r="J56" s="407"/>
      <c r="K56" s="641">
        <f t="shared" ref="K56:AJ56" si="9">SUM(K52:K55)</f>
        <v>745.19200000000001</v>
      </c>
      <c r="L56" s="500">
        <f>SUM(L52:L55)</f>
        <v>752.04930594118264</v>
      </c>
      <c r="M56" s="500">
        <f>SUM(M52:M55)</f>
        <v>761.21265249077464</v>
      </c>
      <c r="N56" s="500">
        <f t="shared" si="9"/>
        <v>768.34265406103441</v>
      </c>
      <c r="O56" s="500">
        <f t="shared" si="9"/>
        <v>773.90977502832834</v>
      </c>
      <c r="P56" s="500">
        <f t="shared" si="9"/>
        <v>780.69016396611823</v>
      </c>
      <c r="Q56" s="500">
        <f t="shared" si="9"/>
        <v>787.48666543085403</v>
      </c>
      <c r="R56" s="500">
        <f t="shared" si="9"/>
        <v>793.40142720248195</v>
      </c>
      <c r="S56" s="500">
        <f t="shared" si="9"/>
        <v>798.3821300748333</v>
      </c>
      <c r="T56" s="500">
        <f t="shared" si="9"/>
        <v>803.53044557332123</v>
      </c>
      <c r="U56" s="500">
        <f t="shared" si="9"/>
        <v>808.3767748962465</v>
      </c>
      <c r="V56" s="500">
        <f t="shared" si="9"/>
        <v>812.69591628161197</v>
      </c>
      <c r="W56" s="500">
        <f t="shared" si="9"/>
        <v>816.9923399041927</v>
      </c>
      <c r="X56" s="500">
        <f t="shared" si="9"/>
        <v>821.08419048482733</v>
      </c>
      <c r="Y56" s="500">
        <f t="shared" si="9"/>
        <v>824.94419630133984</v>
      </c>
      <c r="Z56" s="500">
        <f t="shared" si="9"/>
        <v>828.72892716300998</v>
      </c>
      <c r="AA56" s="500">
        <f t="shared" si="9"/>
        <v>832.25140644768703</v>
      </c>
      <c r="AB56" s="500">
        <f t="shared" si="9"/>
        <v>835.69722559028719</v>
      </c>
      <c r="AC56" s="500">
        <f t="shared" si="9"/>
        <v>839.24091108984157</v>
      </c>
      <c r="AD56" s="500">
        <f t="shared" si="9"/>
        <v>842.95421122064511</v>
      </c>
      <c r="AE56" s="500">
        <f t="shared" si="9"/>
        <v>847.18132536590554</v>
      </c>
      <c r="AF56" s="500">
        <f t="shared" si="9"/>
        <v>851.2845674413893</v>
      </c>
      <c r="AG56" s="500">
        <f t="shared" si="9"/>
        <v>855.5198827517969</v>
      </c>
      <c r="AH56" s="500">
        <f t="shared" si="9"/>
        <v>859.90761764773538</v>
      </c>
      <c r="AI56" s="500">
        <f t="shared" si="9"/>
        <v>864.45601891483022</v>
      </c>
      <c r="AJ56" s="501">
        <f t="shared" si="9"/>
        <v>869.02861670709763</v>
      </c>
    </row>
    <row r="57" spans="1:36" ht="25.15" customHeight="1" x14ac:dyDescent="0.2">
      <c r="A57" s="178"/>
      <c r="B57" s="714" t="s">
        <v>323</v>
      </c>
      <c r="C57" s="502" t="s">
        <v>324</v>
      </c>
      <c r="D57" s="503" t="s">
        <v>325</v>
      </c>
      <c r="E57" s="504" t="s">
        <v>326</v>
      </c>
      <c r="F57" s="505" t="s">
        <v>327</v>
      </c>
      <c r="G57" s="506">
        <v>1</v>
      </c>
      <c r="H57" s="659"/>
      <c r="I57" s="507"/>
      <c r="J57" s="507"/>
      <c r="K57" s="649">
        <f t="shared" ref="K57:AJ57" si="10">K54/K41</f>
        <v>2.177881322513024</v>
      </c>
      <c r="L57" s="508">
        <f t="shared" si="10"/>
        <v>2.1751979444843874</v>
      </c>
      <c r="M57" s="508">
        <f t="shared" si="10"/>
        <v>2.1740840028811994</v>
      </c>
      <c r="N57" s="508">
        <f t="shared" si="10"/>
        <v>2.1713553811247737</v>
      </c>
      <c r="O57" s="508">
        <f t="shared" si="10"/>
        <v>2.1665108049939286</v>
      </c>
      <c r="P57" s="508">
        <f t="shared" si="10"/>
        <v>2.1620262792770562</v>
      </c>
      <c r="Q57" s="508">
        <f t="shared" si="10"/>
        <v>2.1569249568740436</v>
      </c>
      <c r="R57" s="508">
        <f t="shared" si="10"/>
        <v>2.1510832293941369</v>
      </c>
      <c r="S57" s="508">
        <f t="shared" si="10"/>
        <v>2.1448883223749857</v>
      </c>
      <c r="T57" s="508">
        <f t="shared" si="10"/>
        <v>2.1386710289798052</v>
      </c>
      <c r="U57" s="508">
        <f t="shared" si="10"/>
        <v>2.1324503183423302</v>
      </c>
      <c r="V57" s="508">
        <f t="shared" si="10"/>
        <v>2.1261266731901287</v>
      </c>
      <c r="W57" s="508">
        <f t="shared" si="10"/>
        <v>2.1204174963374505</v>
      </c>
      <c r="X57" s="508">
        <f t="shared" si="10"/>
        <v>2.1151728518369906</v>
      </c>
      <c r="Y57" s="508">
        <f t="shared" si="10"/>
        <v>2.1099938564388072</v>
      </c>
      <c r="Z57" s="508">
        <f t="shared" si="10"/>
        <v>2.1049680084779654</v>
      </c>
      <c r="AA57" s="508">
        <f t="shared" si="10"/>
        <v>2.0995094379439037</v>
      </c>
      <c r="AB57" s="508">
        <f t="shared" si="10"/>
        <v>2.0939570058318813</v>
      </c>
      <c r="AC57" s="508">
        <f t="shared" si="10"/>
        <v>2.088662087756747</v>
      </c>
      <c r="AD57" s="508">
        <f t="shared" si="10"/>
        <v>2.0838824120796122</v>
      </c>
      <c r="AE57" s="508">
        <f t="shared" si="10"/>
        <v>2.080458315642896</v>
      </c>
      <c r="AF57" s="508">
        <f t="shared" si="10"/>
        <v>2.0767823392824365</v>
      </c>
      <c r="AG57" s="508">
        <f t="shared" si="10"/>
        <v>2.0734945664661741</v>
      </c>
      <c r="AH57" s="508">
        <f t="shared" si="10"/>
        <v>2.0706711486292404</v>
      </c>
      <c r="AI57" s="508">
        <f t="shared" si="10"/>
        <v>2.068299535217113</v>
      </c>
      <c r="AJ57" s="509">
        <f t="shared" si="10"/>
        <v>2.0660811971814859</v>
      </c>
    </row>
    <row r="58" spans="1:36" ht="25.15" customHeight="1" thickBot="1" x14ac:dyDescent="0.25">
      <c r="A58" s="178"/>
      <c r="B58" s="715"/>
      <c r="C58" s="510" t="s">
        <v>328</v>
      </c>
      <c r="D58" s="511" t="s">
        <v>329</v>
      </c>
      <c r="E58" s="492" t="s">
        <v>330</v>
      </c>
      <c r="F58" s="512" t="s">
        <v>327</v>
      </c>
      <c r="G58" s="513">
        <v>1</v>
      </c>
      <c r="H58" s="656"/>
      <c r="I58" s="332"/>
      <c r="J58" s="332"/>
      <c r="K58" s="639">
        <f t="shared" ref="K58:AJ58" si="11">K55/K49</f>
        <v>2.6026816479400749</v>
      </c>
      <c r="L58" s="333">
        <f>L55/L49</f>
        <v>2.5967573751294539</v>
      </c>
      <c r="M58" s="333">
        <f t="shared" si="11"/>
        <v>2.5926760757737117</v>
      </c>
      <c r="N58" s="333">
        <f t="shared" si="11"/>
        <v>2.5874629607835424</v>
      </c>
      <c r="O58" s="333">
        <f t="shared" si="11"/>
        <v>2.5802418558317846</v>
      </c>
      <c r="P58" s="333">
        <f t="shared" si="11"/>
        <v>2.5736214629323091</v>
      </c>
      <c r="Q58" s="333">
        <f t="shared" si="11"/>
        <v>2.5665856847368356</v>
      </c>
      <c r="R58" s="333">
        <f t="shared" si="11"/>
        <v>2.5590648276922709</v>
      </c>
      <c r="S58" s="333">
        <f t="shared" si="11"/>
        <v>2.5514513335610345</v>
      </c>
      <c r="T58" s="333">
        <f t="shared" si="11"/>
        <v>2.5440584912358077</v>
      </c>
      <c r="U58" s="333">
        <f t="shared" si="11"/>
        <v>2.5368839022815579</v>
      </c>
      <c r="V58" s="333">
        <f t="shared" si="11"/>
        <v>2.5297601782392589</v>
      </c>
      <c r="W58" s="333">
        <f t="shared" si="11"/>
        <v>2.5235086724293132</v>
      </c>
      <c r="X58" s="333">
        <f t="shared" si="11"/>
        <v>2.5179155448502422</v>
      </c>
      <c r="Y58" s="333">
        <f t="shared" si="11"/>
        <v>2.5124843900618554</v>
      </c>
      <c r="Z58" s="333">
        <f t="shared" si="11"/>
        <v>2.5073226506593489</v>
      </c>
      <c r="AA58" s="333">
        <f t="shared" si="11"/>
        <v>2.5017239591340954</v>
      </c>
      <c r="AB58" s="333">
        <f t="shared" si="11"/>
        <v>2.4960983320404901</v>
      </c>
      <c r="AC58" s="333">
        <f t="shared" si="11"/>
        <v>2.4908641366537876</v>
      </c>
      <c r="AD58" s="333">
        <f t="shared" si="11"/>
        <v>2.4863142352197642</v>
      </c>
      <c r="AE58" s="333">
        <f t="shared" si="11"/>
        <v>2.4834415462115689</v>
      </c>
      <c r="AF58" s="333">
        <f t="shared" si="11"/>
        <v>2.4802978034715268</v>
      </c>
      <c r="AG58" s="333">
        <f t="shared" si="11"/>
        <v>2.4776467665900217</v>
      </c>
      <c r="AH58" s="333">
        <f t="shared" si="11"/>
        <v>2.4755704884851597</v>
      </c>
      <c r="AI58" s="333">
        <f t="shared" si="11"/>
        <v>2.4740465188949652</v>
      </c>
      <c r="AJ58" s="383">
        <f t="shared" si="11"/>
        <v>2.4727101639281313</v>
      </c>
    </row>
    <row r="59" spans="1:36" ht="25.15" customHeight="1" x14ac:dyDescent="0.2">
      <c r="A59" s="178"/>
      <c r="B59" s="716" t="s">
        <v>331</v>
      </c>
      <c r="C59" s="483" t="s">
        <v>332</v>
      </c>
      <c r="D59" s="484" t="s">
        <v>333</v>
      </c>
      <c r="E59" s="514" t="s">
        <v>334</v>
      </c>
      <c r="F59" s="515" t="s">
        <v>210</v>
      </c>
      <c r="G59" s="515">
        <v>0</v>
      </c>
      <c r="H59" s="660"/>
      <c r="I59" s="516"/>
      <c r="J59" s="516"/>
      <c r="K59" s="650">
        <f t="shared" ref="K59:AJ59" si="12">K41/(K41+K49)</f>
        <v>0.32487559505347052</v>
      </c>
      <c r="L59" s="517">
        <f t="shared" si="12"/>
        <v>0.33337810354746272</v>
      </c>
      <c r="M59" s="517">
        <f t="shared" si="12"/>
        <v>0.34337874037712351</v>
      </c>
      <c r="N59" s="517">
        <f t="shared" si="12"/>
        <v>0.35153228031948597</v>
      </c>
      <c r="O59" s="517">
        <f t="shared" si="12"/>
        <v>0.35862809237646753</v>
      </c>
      <c r="P59" s="517">
        <f t="shared" si="12"/>
        <v>0.36657698264358163</v>
      </c>
      <c r="Q59" s="517">
        <f t="shared" si="12"/>
        <v>0.37456038311984596</v>
      </c>
      <c r="R59" s="517">
        <f t="shared" si="12"/>
        <v>0.38169259821604468</v>
      </c>
      <c r="S59" s="517">
        <f t="shared" si="12"/>
        <v>0.38793866957248041</v>
      </c>
      <c r="T59" s="517">
        <f t="shared" si="12"/>
        <v>0.39419625399197106</v>
      </c>
      <c r="U59" s="517">
        <f t="shared" si="12"/>
        <v>0.4000651772397103</v>
      </c>
      <c r="V59" s="517">
        <f t="shared" si="12"/>
        <v>0.40543118013012647</v>
      </c>
      <c r="W59" s="517">
        <f t="shared" si="12"/>
        <v>0.41039056893568032</v>
      </c>
      <c r="X59" s="517">
        <f t="shared" si="12"/>
        <v>0.41503465426913422</v>
      </c>
      <c r="Y59" s="517">
        <f t="shared" si="12"/>
        <v>0.41943519342249758</v>
      </c>
      <c r="Z59" s="517">
        <f t="shared" si="12"/>
        <v>0.42370461793054387</v>
      </c>
      <c r="AA59" s="517">
        <f t="shared" si="12"/>
        <v>0.42786423506403126</v>
      </c>
      <c r="AB59" s="517">
        <f t="shared" si="12"/>
        <v>0.43194164952100594</v>
      </c>
      <c r="AC59" s="517">
        <f t="shared" si="12"/>
        <v>0.43595473009974672</v>
      </c>
      <c r="AD59" s="517">
        <f t="shared" si="12"/>
        <v>0.43988827361876492</v>
      </c>
      <c r="AE59" s="517">
        <f t="shared" si="12"/>
        <v>0.44375567584934084</v>
      </c>
      <c r="AF59" s="517">
        <f t="shared" si="12"/>
        <v>0.44754940444803343</v>
      </c>
      <c r="AG59" s="517">
        <f t="shared" si="12"/>
        <v>0.45126454543255878</v>
      </c>
      <c r="AH59" s="517">
        <f t="shared" si="12"/>
        <v>0.45490193740015444</v>
      </c>
      <c r="AI59" s="517">
        <f t="shared" si="12"/>
        <v>0.45846766583662124</v>
      </c>
      <c r="AJ59" s="518">
        <f t="shared" si="12"/>
        <v>0.46196498446387452</v>
      </c>
    </row>
    <row r="60" spans="1:36" ht="25.15" customHeight="1" thickBot="1" x14ac:dyDescent="0.25">
      <c r="A60" s="178"/>
      <c r="B60" s="717"/>
      <c r="C60" s="490" t="s">
        <v>335</v>
      </c>
      <c r="D60" s="519" t="s">
        <v>336</v>
      </c>
      <c r="E60" s="492" t="s">
        <v>337</v>
      </c>
      <c r="F60" s="513" t="s">
        <v>210</v>
      </c>
      <c r="G60" s="512">
        <v>0</v>
      </c>
      <c r="H60" s="661"/>
      <c r="I60" s="520"/>
      <c r="J60" s="520"/>
      <c r="K60" s="651">
        <f t="shared" ref="K60:AJ60" si="13">K41/(K41+K48+K49+K50)</f>
        <v>0.31656061208332376</v>
      </c>
      <c r="L60" s="521">
        <f>L41/(L41+L48+L49+L50)</f>
        <v>0.32495024716986304</v>
      </c>
      <c r="M60" s="521">
        <f t="shared" si="13"/>
        <v>0.33482504930746121</v>
      </c>
      <c r="N60" s="521">
        <f t="shared" si="13"/>
        <v>0.34288154251642911</v>
      </c>
      <c r="O60" s="521">
        <f t="shared" si="13"/>
        <v>0.34989695588593289</v>
      </c>
      <c r="P60" s="521">
        <f t="shared" si="13"/>
        <v>0.35776027111810416</v>
      </c>
      <c r="Q60" s="521">
        <f t="shared" si="13"/>
        <v>0.3656625041175155</v>
      </c>
      <c r="R60" s="521">
        <f t="shared" si="13"/>
        <v>0.37272626000152614</v>
      </c>
      <c r="S60" s="521">
        <f t="shared" si="13"/>
        <v>0.37891552286245433</v>
      </c>
      <c r="T60" s="521">
        <f t="shared" si="13"/>
        <v>0.38511914106656875</v>
      </c>
      <c r="U60" s="521">
        <f t="shared" si="13"/>
        <v>0.39094013241962383</v>
      </c>
      <c r="V60" s="521">
        <f t="shared" si="13"/>
        <v>0.39626458458006281</v>
      </c>
      <c r="W60" s="521">
        <f t="shared" si="13"/>
        <v>0.40118750374674389</v>
      </c>
      <c r="X60" s="521">
        <f t="shared" si="13"/>
        <v>0.4057991221848708</v>
      </c>
      <c r="Y60" s="521">
        <f t="shared" si="13"/>
        <v>0.41017040080877304</v>
      </c>
      <c r="Z60" s="521">
        <f t="shared" si="13"/>
        <v>0.41441283580902066</v>
      </c>
      <c r="AA60" s="521">
        <f t="shared" si="13"/>
        <v>0.41854748357040017</v>
      </c>
      <c r="AB60" s="521">
        <f t="shared" si="13"/>
        <v>0.42260169287376376</v>
      </c>
      <c r="AC60" s="521">
        <f t="shared" si="13"/>
        <v>0.42659316347635307</v>
      </c>
      <c r="AD60" s="521">
        <f t="shared" si="13"/>
        <v>0.43050670912138683</v>
      </c>
      <c r="AE60" s="521">
        <f t="shared" si="13"/>
        <v>0.43435559281219932</v>
      </c>
      <c r="AF60" s="521">
        <f t="shared" si="13"/>
        <v>0.43813225733773986</v>
      </c>
      <c r="AG60" s="521">
        <f t="shared" si="13"/>
        <v>0.44183174561859651</v>
      </c>
      <c r="AH60" s="521">
        <f t="shared" si="13"/>
        <v>0.4454548270681995</v>
      </c>
      <c r="AI60" s="521">
        <f t="shared" si="13"/>
        <v>0.44900750174672216</v>
      </c>
      <c r="AJ60" s="522">
        <f t="shared" si="13"/>
        <v>0.45249295496015945</v>
      </c>
    </row>
    <row r="61" spans="1:36" x14ac:dyDescent="0.2">
      <c r="A61" s="204"/>
      <c r="B61" s="205"/>
      <c r="C61" s="205"/>
      <c r="D61" s="206"/>
      <c r="E61" s="207"/>
      <c r="F61" s="205"/>
      <c r="G61" s="205"/>
      <c r="H61" s="205"/>
      <c r="I61" s="205"/>
      <c r="J61" s="205"/>
      <c r="K61" s="205"/>
      <c r="L61" s="205"/>
      <c r="M61" s="205"/>
      <c r="N61" s="205"/>
      <c r="O61" s="205"/>
      <c r="P61" s="205"/>
      <c r="Q61" s="205"/>
      <c r="R61" s="205"/>
      <c r="S61" s="205"/>
      <c r="T61" s="205"/>
      <c r="U61" s="205"/>
      <c r="V61" s="205"/>
      <c r="W61" s="205"/>
      <c r="X61" s="205"/>
      <c r="Y61" s="205"/>
      <c r="Z61" s="205"/>
      <c r="AA61" s="205"/>
      <c r="AB61" s="205"/>
      <c r="AC61" s="205"/>
      <c r="AD61" s="205"/>
      <c r="AE61" s="205"/>
      <c r="AF61" s="205"/>
      <c r="AG61" s="205"/>
      <c r="AH61" s="205"/>
      <c r="AI61" s="205"/>
      <c r="AJ61" s="205"/>
    </row>
    <row r="62" spans="1:36" x14ac:dyDescent="0.2">
      <c r="A62" s="204"/>
      <c r="B62" s="205"/>
      <c r="C62" s="205"/>
      <c r="D62" s="140" t="str">
        <f>'TITLE PAGE'!B9</f>
        <v>Company:</v>
      </c>
      <c r="E62" s="142" t="str">
        <f>'TITLE PAGE'!D9</f>
        <v>Portsmouth Water</v>
      </c>
      <c r="F62" s="205"/>
      <c r="G62" s="205"/>
      <c r="H62" s="205"/>
      <c r="I62" s="205"/>
      <c r="J62" s="205"/>
      <c r="K62" s="205"/>
      <c r="L62" s="205"/>
      <c r="M62" s="205"/>
      <c r="N62" s="205"/>
      <c r="O62" s="205"/>
      <c r="P62" s="205"/>
      <c r="Q62" s="205"/>
      <c r="R62" s="205"/>
      <c r="S62" s="205"/>
      <c r="T62" s="205"/>
      <c r="U62" s="205"/>
      <c r="V62" s="205"/>
      <c r="W62" s="205"/>
      <c r="X62" s="205"/>
      <c r="Y62" s="205"/>
      <c r="Z62" s="205"/>
      <c r="AA62" s="205"/>
      <c r="AB62" s="205"/>
      <c r="AC62" s="205"/>
      <c r="AD62" s="205"/>
      <c r="AE62" s="205"/>
      <c r="AF62" s="205"/>
      <c r="AG62" s="205"/>
      <c r="AH62" s="205"/>
      <c r="AI62" s="205"/>
      <c r="AJ62" s="205"/>
    </row>
    <row r="63" spans="1:36" x14ac:dyDescent="0.2">
      <c r="A63" s="204"/>
      <c r="B63" s="205"/>
      <c r="C63" s="205"/>
      <c r="D63" s="144" t="str">
        <f>'TITLE PAGE'!B10</f>
        <v>Resource Zone Name:</v>
      </c>
      <c r="E63" s="146" t="str">
        <f>'TITLE PAGE'!D10</f>
        <v>Company</v>
      </c>
      <c r="F63" s="205"/>
      <c r="G63" s="205"/>
      <c r="H63" s="205"/>
      <c r="I63" s="205"/>
      <c r="J63" s="205"/>
      <c r="K63" s="205"/>
      <c r="L63" s="205"/>
      <c r="M63" s="205"/>
      <c r="N63" s="205"/>
      <c r="O63" s="205"/>
      <c r="P63" s="205"/>
      <c r="Q63" s="205"/>
      <c r="R63" s="205"/>
      <c r="S63" s="205"/>
      <c r="T63" s="205"/>
      <c r="U63" s="205"/>
      <c r="V63" s="205"/>
      <c r="W63" s="205"/>
      <c r="X63" s="205"/>
      <c r="Y63" s="205"/>
      <c r="Z63" s="205"/>
      <c r="AA63" s="205"/>
      <c r="AB63" s="205"/>
      <c r="AC63" s="205"/>
      <c r="AD63" s="205"/>
      <c r="AE63" s="205"/>
      <c r="AF63" s="205"/>
      <c r="AG63" s="205"/>
      <c r="AH63" s="205"/>
      <c r="AI63" s="205"/>
      <c r="AJ63" s="205"/>
    </row>
    <row r="64" spans="1:36" x14ac:dyDescent="0.2">
      <c r="A64" s="204"/>
      <c r="B64" s="205"/>
      <c r="C64" s="205"/>
      <c r="D64" s="144" t="str">
        <f>'TITLE PAGE'!B11</f>
        <v>Resource Zone Number:</v>
      </c>
      <c r="E64" s="149" t="str">
        <f>'TITLE PAGE'!D11</f>
        <v>PRT 1</v>
      </c>
      <c r="F64" s="205"/>
      <c r="G64" s="205"/>
      <c r="H64" s="205"/>
      <c r="I64" s="205"/>
      <c r="J64" s="205"/>
      <c r="K64" s="205"/>
      <c r="L64" s="205"/>
      <c r="M64" s="205"/>
      <c r="N64" s="205"/>
      <c r="O64" s="205"/>
      <c r="P64" s="205"/>
      <c r="Q64" s="205"/>
      <c r="R64" s="205"/>
      <c r="S64" s="205"/>
      <c r="T64" s="205"/>
      <c r="U64" s="205"/>
      <c r="V64" s="205"/>
      <c r="W64" s="205"/>
      <c r="X64" s="205"/>
      <c r="Y64" s="205"/>
      <c r="Z64" s="205"/>
      <c r="AA64" s="205"/>
      <c r="AB64" s="205"/>
      <c r="AC64" s="205"/>
      <c r="AD64" s="205"/>
      <c r="AE64" s="205"/>
      <c r="AF64" s="205"/>
      <c r="AG64" s="205"/>
      <c r="AH64" s="205"/>
      <c r="AI64" s="205"/>
      <c r="AJ64" s="205"/>
    </row>
    <row r="65" spans="1:36" x14ac:dyDescent="0.2">
      <c r="A65" s="204"/>
      <c r="B65" s="205"/>
      <c r="C65" s="205"/>
      <c r="D65" s="144" t="str">
        <f>'TITLE PAGE'!B12</f>
        <v xml:space="preserve">Planning Scenario Name:                                                                     </v>
      </c>
      <c r="E65" s="146" t="str">
        <f>'TITLE PAGE'!D12</f>
        <v>Dry Year Critical Period - benchmarking data</v>
      </c>
      <c r="F65" s="205"/>
      <c r="G65" s="205"/>
      <c r="H65" s="205"/>
      <c r="I65" s="205"/>
      <c r="J65" s="205"/>
      <c r="K65" s="205"/>
      <c r="L65" s="205"/>
      <c r="M65" s="205"/>
      <c r="N65" s="205"/>
      <c r="O65" s="205"/>
      <c r="P65" s="205"/>
      <c r="Q65" s="205"/>
      <c r="R65" s="205"/>
      <c r="S65" s="205"/>
      <c r="T65" s="205"/>
      <c r="U65" s="205"/>
      <c r="V65" s="205"/>
      <c r="W65" s="205"/>
      <c r="X65" s="205"/>
      <c r="Y65" s="205"/>
      <c r="Z65" s="205"/>
      <c r="AA65" s="205"/>
      <c r="AB65" s="205"/>
      <c r="AC65" s="205"/>
      <c r="AD65" s="205"/>
      <c r="AE65" s="205"/>
      <c r="AF65" s="205"/>
      <c r="AG65" s="205"/>
      <c r="AH65" s="205"/>
      <c r="AI65" s="205"/>
      <c r="AJ65" s="205"/>
    </row>
    <row r="66" spans="1:36" x14ac:dyDescent="0.2">
      <c r="A66" s="204"/>
      <c r="B66" s="205"/>
      <c r="C66" s="205"/>
      <c r="D66" s="152" t="str">
        <f>'TITLE PAGE'!B13</f>
        <v xml:space="preserve">Chosen Level of Service:  </v>
      </c>
      <c r="E66" s="181" t="str">
        <f>'TITLE PAGE'!D13</f>
        <v>1 in 200</v>
      </c>
      <c r="F66" s="205"/>
      <c r="G66" s="205"/>
      <c r="H66" s="205"/>
      <c r="I66" s="205"/>
      <c r="J66" s="205"/>
      <c r="K66" s="205"/>
      <c r="L66" s="205"/>
      <c r="M66" s="205"/>
      <c r="N66" s="205"/>
      <c r="O66" s="205"/>
      <c r="P66" s="205"/>
      <c r="Q66" s="205"/>
      <c r="R66" s="205"/>
      <c r="S66" s="205"/>
      <c r="T66" s="205"/>
      <c r="U66" s="205"/>
      <c r="V66" s="205"/>
      <c r="W66" s="205"/>
      <c r="X66" s="205"/>
      <c r="Y66" s="205"/>
      <c r="Z66" s="205"/>
      <c r="AA66" s="205"/>
      <c r="AB66" s="205"/>
      <c r="AC66" s="205"/>
      <c r="AD66" s="205"/>
      <c r="AE66" s="205"/>
      <c r="AF66" s="205"/>
      <c r="AG66" s="205"/>
      <c r="AH66" s="205"/>
      <c r="AI66" s="205"/>
      <c r="AJ66" s="205"/>
    </row>
    <row r="67" spans="1:36" ht="18" x14ac:dyDescent="0.25">
      <c r="A67" s="204"/>
      <c r="B67" s="205"/>
      <c r="C67" s="205"/>
      <c r="D67" s="208"/>
      <c r="E67" s="207"/>
      <c r="F67" s="205"/>
      <c r="G67" s="205"/>
      <c r="H67" s="205"/>
      <c r="I67" s="205"/>
      <c r="J67" s="205"/>
      <c r="K67" s="205"/>
      <c r="L67" s="205"/>
      <c r="M67" s="205"/>
      <c r="N67" s="205"/>
      <c r="O67" s="205"/>
      <c r="P67" s="205"/>
      <c r="Q67" s="205"/>
      <c r="R67" s="205"/>
      <c r="S67" s="205"/>
      <c r="T67" s="205"/>
      <c r="U67" s="205"/>
      <c r="V67" s="205"/>
      <c r="W67" s="205"/>
      <c r="X67" s="205"/>
      <c r="Y67" s="205"/>
      <c r="Z67" s="205"/>
      <c r="AA67" s="205"/>
      <c r="AB67" s="205"/>
      <c r="AC67" s="205"/>
      <c r="AD67" s="205"/>
      <c r="AE67" s="205"/>
      <c r="AF67" s="205"/>
      <c r="AG67" s="205"/>
      <c r="AH67" s="205"/>
      <c r="AI67" s="205"/>
      <c r="AJ67" s="205"/>
    </row>
  </sheetData>
  <mergeCells count="8">
    <mergeCell ref="B57:B58"/>
    <mergeCell ref="B59:B60"/>
    <mergeCell ref="I1:K1"/>
    <mergeCell ref="B3:B12"/>
    <mergeCell ref="B13:B29"/>
    <mergeCell ref="B30:B37"/>
    <mergeCell ref="B38:B51"/>
    <mergeCell ref="B52:B56"/>
  </mergeCells>
  <conditionalFormatting sqref="H58:AJ58">
    <cfRule type="cellIs" dxfId="7" priority="4" stopIfTrue="1" operator="equal">
      <formula>""</formula>
    </cfRule>
  </conditionalFormatting>
  <conditionalFormatting sqref="D58">
    <cfRule type="cellIs" dxfId="6" priority="3" stopIfTrue="1" operator="notEqual">
      <formula>"Unmeasured Household - Occupancy Rate"</formula>
    </cfRule>
  </conditionalFormatting>
  <conditionalFormatting sqref="F58">
    <cfRule type="cellIs" dxfId="5" priority="2" stopIfTrue="1" operator="notEqual">
      <formula>"h/prop"</formula>
    </cfRule>
  </conditionalFormatting>
  <conditionalFormatting sqref="E58">
    <cfRule type="cellIs" dxfId="4" priority="1" stopIfTrue="1" operator="notEqual">
      <formula>"52BL/46BL"</formula>
    </cfRule>
  </conditionalFormatting>
  <pageMargins left="0.7" right="0.7" top="0.75" bottom="0.75" header="0.3" footer="0.3"/>
  <pageSetup paperSize="9" orientation="portrait" verticalDpi="9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J19"/>
  <sheetViews>
    <sheetView zoomScaleNormal="100" workbookViewId="0">
      <selection activeCell="E12" sqref="E12"/>
    </sheetView>
  </sheetViews>
  <sheetFormatPr defaultColWidth="8.88671875" defaultRowHeight="15" x14ac:dyDescent="0.2"/>
  <cols>
    <col min="1" max="1" width="1.33203125" customWidth="1"/>
    <col min="2" max="2" width="7.88671875" customWidth="1"/>
    <col min="3" max="3" width="8.33203125" customWidth="1"/>
    <col min="4" max="4" width="35.88671875" customWidth="1"/>
    <col min="5" max="5" width="39.77734375" customWidth="1"/>
    <col min="6" max="7" width="9.33203125" customWidth="1"/>
    <col min="8" max="8" width="6.44140625" customWidth="1"/>
    <col min="9" max="9" width="6.77734375" customWidth="1"/>
    <col min="10" max="10" width="5" customWidth="1"/>
    <col min="11" max="36" width="11.44140625" customWidth="1"/>
    <col min="257" max="257" width="1.33203125" customWidth="1"/>
    <col min="258" max="258" width="7.88671875" customWidth="1"/>
    <col min="259" max="259" width="8.33203125" customWidth="1"/>
    <col min="260" max="260" width="54.33203125" customWidth="1"/>
    <col min="261" max="261" width="39.77734375" customWidth="1"/>
    <col min="262" max="263" width="9.33203125" customWidth="1"/>
    <col min="264" max="264" width="15.88671875" customWidth="1"/>
    <col min="265" max="292" width="11.44140625" customWidth="1"/>
    <col min="513" max="513" width="1.33203125" customWidth="1"/>
    <col min="514" max="514" width="7.88671875" customWidth="1"/>
    <col min="515" max="515" width="8.33203125" customWidth="1"/>
    <col min="516" max="516" width="54.33203125" customWidth="1"/>
    <col min="517" max="517" width="39.77734375" customWidth="1"/>
    <col min="518" max="519" width="9.33203125" customWidth="1"/>
    <col min="520" max="520" width="15.88671875" customWidth="1"/>
    <col min="521" max="548" width="11.44140625" customWidth="1"/>
    <col min="769" max="769" width="1.33203125" customWidth="1"/>
    <col min="770" max="770" width="7.88671875" customWidth="1"/>
    <col min="771" max="771" width="8.33203125" customWidth="1"/>
    <col min="772" max="772" width="54.33203125" customWidth="1"/>
    <col min="773" max="773" width="39.77734375" customWidth="1"/>
    <col min="774" max="775" width="9.33203125" customWidth="1"/>
    <col min="776" max="776" width="15.88671875" customWidth="1"/>
    <col min="777" max="804" width="11.44140625" customWidth="1"/>
    <col min="1025" max="1025" width="1.33203125" customWidth="1"/>
    <col min="1026" max="1026" width="7.88671875" customWidth="1"/>
    <col min="1027" max="1027" width="8.33203125" customWidth="1"/>
    <col min="1028" max="1028" width="54.33203125" customWidth="1"/>
    <col min="1029" max="1029" width="39.77734375" customWidth="1"/>
    <col min="1030" max="1031" width="9.33203125" customWidth="1"/>
    <col min="1032" max="1032" width="15.88671875" customWidth="1"/>
    <col min="1033" max="1060" width="11.44140625" customWidth="1"/>
    <col min="1281" max="1281" width="1.33203125" customWidth="1"/>
    <col min="1282" max="1282" width="7.88671875" customWidth="1"/>
    <col min="1283" max="1283" width="8.33203125" customWidth="1"/>
    <col min="1284" max="1284" width="54.33203125" customWidth="1"/>
    <col min="1285" max="1285" width="39.77734375" customWidth="1"/>
    <col min="1286" max="1287" width="9.33203125" customWidth="1"/>
    <col min="1288" max="1288" width="15.88671875" customWidth="1"/>
    <col min="1289" max="1316" width="11.44140625" customWidth="1"/>
    <col min="1537" max="1537" width="1.33203125" customWidth="1"/>
    <col min="1538" max="1538" width="7.88671875" customWidth="1"/>
    <col min="1539" max="1539" width="8.33203125" customWidth="1"/>
    <col min="1540" max="1540" width="54.33203125" customWidth="1"/>
    <col min="1541" max="1541" width="39.77734375" customWidth="1"/>
    <col min="1542" max="1543" width="9.33203125" customWidth="1"/>
    <col min="1544" max="1544" width="15.88671875" customWidth="1"/>
    <col min="1545" max="1572" width="11.44140625" customWidth="1"/>
    <col min="1793" max="1793" width="1.33203125" customWidth="1"/>
    <col min="1794" max="1794" width="7.88671875" customWidth="1"/>
    <col min="1795" max="1795" width="8.33203125" customWidth="1"/>
    <col min="1796" max="1796" width="54.33203125" customWidth="1"/>
    <col min="1797" max="1797" width="39.77734375" customWidth="1"/>
    <col min="1798" max="1799" width="9.33203125" customWidth="1"/>
    <col min="1800" max="1800" width="15.88671875" customWidth="1"/>
    <col min="1801" max="1828" width="11.44140625" customWidth="1"/>
    <col min="2049" max="2049" width="1.33203125" customWidth="1"/>
    <col min="2050" max="2050" width="7.88671875" customWidth="1"/>
    <col min="2051" max="2051" width="8.33203125" customWidth="1"/>
    <col min="2052" max="2052" width="54.33203125" customWidth="1"/>
    <col min="2053" max="2053" width="39.77734375" customWidth="1"/>
    <col min="2054" max="2055" width="9.33203125" customWidth="1"/>
    <col min="2056" max="2056" width="15.88671875" customWidth="1"/>
    <col min="2057" max="2084" width="11.44140625" customWidth="1"/>
    <col min="2305" max="2305" width="1.33203125" customWidth="1"/>
    <col min="2306" max="2306" width="7.88671875" customWidth="1"/>
    <col min="2307" max="2307" width="8.33203125" customWidth="1"/>
    <col min="2308" max="2308" width="54.33203125" customWidth="1"/>
    <col min="2309" max="2309" width="39.77734375" customWidth="1"/>
    <col min="2310" max="2311" width="9.33203125" customWidth="1"/>
    <col min="2312" max="2312" width="15.88671875" customWidth="1"/>
    <col min="2313" max="2340" width="11.44140625" customWidth="1"/>
    <col min="2561" max="2561" width="1.33203125" customWidth="1"/>
    <col min="2562" max="2562" width="7.88671875" customWidth="1"/>
    <col min="2563" max="2563" width="8.33203125" customWidth="1"/>
    <col min="2564" max="2564" width="54.33203125" customWidth="1"/>
    <col min="2565" max="2565" width="39.77734375" customWidth="1"/>
    <col min="2566" max="2567" width="9.33203125" customWidth="1"/>
    <col min="2568" max="2568" width="15.88671875" customWidth="1"/>
    <col min="2569" max="2596" width="11.44140625" customWidth="1"/>
    <col min="2817" max="2817" width="1.33203125" customWidth="1"/>
    <col min="2818" max="2818" width="7.88671875" customWidth="1"/>
    <col min="2819" max="2819" width="8.33203125" customWidth="1"/>
    <col min="2820" max="2820" width="54.33203125" customWidth="1"/>
    <col min="2821" max="2821" width="39.77734375" customWidth="1"/>
    <col min="2822" max="2823" width="9.33203125" customWidth="1"/>
    <col min="2824" max="2824" width="15.88671875" customWidth="1"/>
    <col min="2825" max="2852" width="11.44140625" customWidth="1"/>
    <col min="3073" max="3073" width="1.33203125" customWidth="1"/>
    <col min="3074" max="3074" width="7.88671875" customWidth="1"/>
    <col min="3075" max="3075" width="8.33203125" customWidth="1"/>
    <col min="3076" max="3076" width="54.33203125" customWidth="1"/>
    <col min="3077" max="3077" width="39.77734375" customWidth="1"/>
    <col min="3078" max="3079" width="9.33203125" customWidth="1"/>
    <col min="3080" max="3080" width="15.88671875" customWidth="1"/>
    <col min="3081" max="3108" width="11.44140625" customWidth="1"/>
    <col min="3329" max="3329" width="1.33203125" customWidth="1"/>
    <col min="3330" max="3330" width="7.88671875" customWidth="1"/>
    <col min="3331" max="3331" width="8.33203125" customWidth="1"/>
    <col min="3332" max="3332" width="54.33203125" customWidth="1"/>
    <col min="3333" max="3333" width="39.77734375" customWidth="1"/>
    <col min="3334" max="3335" width="9.33203125" customWidth="1"/>
    <col min="3336" max="3336" width="15.88671875" customWidth="1"/>
    <col min="3337" max="3364" width="11.44140625" customWidth="1"/>
    <col min="3585" max="3585" width="1.33203125" customWidth="1"/>
    <col min="3586" max="3586" width="7.88671875" customWidth="1"/>
    <col min="3587" max="3587" width="8.33203125" customWidth="1"/>
    <col min="3588" max="3588" width="54.33203125" customWidth="1"/>
    <col min="3589" max="3589" width="39.77734375" customWidth="1"/>
    <col min="3590" max="3591" width="9.33203125" customWidth="1"/>
    <col min="3592" max="3592" width="15.88671875" customWidth="1"/>
    <col min="3593" max="3620" width="11.44140625" customWidth="1"/>
    <col min="3841" max="3841" width="1.33203125" customWidth="1"/>
    <col min="3842" max="3842" width="7.88671875" customWidth="1"/>
    <col min="3843" max="3843" width="8.33203125" customWidth="1"/>
    <col min="3844" max="3844" width="54.33203125" customWidth="1"/>
    <col min="3845" max="3845" width="39.77734375" customWidth="1"/>
    <col min="3846" max="3847" width="9.33203125" customWidth="1"/>
    <col min="3848" max="3848" width="15.88671875" customWidth="1"/>
    <col min="3849" max="3876" width="11.44140625" customWidth="1"/>
    <col min="4097" max="4097" width="1.33203125" customWidth="1"/>
    <col min="4098" max="4098" width="7.88671875" customWidth="1"/>
    <col min="4099" max="4099" width="8.33203125" customWidth="1"/>
    <col min="4100" max="4100" width="54.33203125" customWidth="1"/>
    <col min="4101" max="4101" width="39.77734375" customWidth="1"/>
    <col min="4102" max="4103" width="9.33203125" customWidth="1"/>
    <col min="4104" max="4104" width="15.88671875" customWidth="1"/>
    <col min="4105" max="4132" width="11.44140625" customWidth="1"/>
    <col min="4353" max="4353" width="1.33203125" customWidth="1"/>
    <col min="4354" max="4354" width="7.88671875" customWidth="1"/>
    <col min="4355" max="4355" width="8.33203125" customWidth="1"/>
    <col min="4356" max="4356" width="54.33203125" customWidth="1"/>
    <col min="4357" max="4357" width="39.77734375" customWidth="1"/>
    <col min="4358" max="4359" width="9.33203125" customWidth="1"/>
    <col min="4360" max="4360" width="15.88671875" customWidth="1"/>
    <col min="4361" max="4388" width="11.44140625" customWidth="1"/>
    <col min="4609" max="4609" width="1.33203125" customWidth="1"/>
    <col min="4610" max="4610" width="7.88671875" customWidth="1"/>
    <col min="4611" max="4611" width="8.33203125" customWidth="1"/>
    <col min="4612" max="4612" width="54.33203125" customWidth="1"/>
    <col min="4613" max="4613" width="39.77734375" customWidth="1"/>
    <col min="4614" max="4615" width="9.33203125" customWidth="1"/>
    <col min="4616" max="4616" width="15.88671875" customWidth="1"/>
    <col min="4617" max="4644" width="11.44140625" customWidth="1"/>
    <col min="4865" max="4865" width="1.33203125" customWidth="1"/>
    <col min="4866" max="4866" width="7.88671875" customWidth="1"/>
    <col min="4867" max="4867" width="8.33203125" customWidth="1"/>
    <col min="4868" max="4868" width="54.33203125" customWidth="1"/>
    <col min="4869" max="4869" width="39.77734375" customWidth="1"/>
    <col min="4870" max="4871" width="9.33203125" customWidth="1"/>
    <col min="4872" max="4872" width="15.88671875" customWidth="1"/>
    <col min="4873" max="4900" width="11.44140625" customWidth="1"/>
    <col min="5121" max="5121" width="1.33203125" customWidth="1"/>
    <col min="5122" max="5122" width="7.88671875" customWidth="1"/>
    <col min="5123" max="5123" width="8.33203125" customWidth="1"/>
    <col min="5124" max="5124" width="54.33203125" customWidth="1"/>
    <col min="5125" max="5125" width="39.77734375" customWidth="1"/>
    <col min="5126" max="5127" width="9.33203125" customWidth="1"/>
    <col min="5128" max="5128" width="15.88671875" customWidth="1"/>
    <col min="5129" max="5156" width="11.44140625" customWidth="1"/>
    <col min="5377" max="5377" width="1.33203125" customWidth="1"/>
    <col min="5378" max="5378" width="7.88671875" customWidth="1"/>
    <col min="5379" max="5379" width="8.33203125" customWidth="1"/>
    <col min="5380" max="5380" width="54.33203125" customWidth="1"/>
    <col min="5381" max="5381" width="39.77734375" customWidth="1"/>
    <col min="5382" max="5383" width="9.33203125" customWidth="1"/>
    <col min="5384" max="5384" width="15.88671875" customWidth="1"/>
    <col min="5385" max="5412" width="11.44140625" customWidth="1"/>
    <col min="5633" max="5633" width="1.33203125" customWidth="1"/>
    <col min="5634" max="5634" width="7.88671875" customWidth="1"/>
    <col min="5635" max="5635" width="8.33203125" customWidth="1"/>
    <col min="5636" max="5636" width="54.33203125" customWidth="1"/>
    <col min="5637" max="5637" width="39.77734375" customWidth="1"/>
    <col min="5638" max="5639" width="9.33203125" customWidth="1"/>
    <col min="5640" max="5640" width="15.88671875" customWidth="1"/>
    <col min="5641" max="5668" width="11.44140625" customWidth="1"/>
    <col min="5889" max="5889" width="1.33203125" customWidth="1"/>
    <col min="5890" max="5890" width="7.88671875" customWidth="1"/>
    <col min="5891" max="5891" width="8.33203125" customWidth="1"/>
    <col min="5892" max="5892" width="54.33203125" customWidth="1"/>
    <col min="5893" max="5893" width="39.77734375" customWidth="1"/>
    <col min="5894" max="5895" width="9.33203125" customWidth="1"/>
    <col min="5896" max="5896" width="15.88671875" customWidth="1"/>
    <col min="5897" max="5924" width="11.44140625" customWidth="1"/>
    <col min="6145" max="6145" width="1.33203125" customWidth="1"/>
    <col min="6146" max="6146" width="7.88671875" customWidth="1"/>
    <col min="6147" max="6147" width="8.33203125" customWidth="1"/>
    <col min="6148" max="6148" width="54.33203125" customWidth="1"/>
    <col min="6149" max="6149" width="39.77734375" customWidth="1"/>
    <col min="6150" max="6151" width="9.33203125" customWidth="1"/>
    <col min="6152" max="6152" width="15.88671875" customWidth="1"/>
    <col min="6153" max="6180" width="11.44140625" customWidth="1"/>
    <col min="6401" max="6401" width="1.33203125" customWidth="1"/>
    <col min="6402" max="6402" width="7.88671875" customWidth="1"/>
    <col min="6403" max="6403" width="8.33203125" customWidth="1"/>
    <col min="6404" max="6404" width="54.33203125" customWidth="1"/>
    <col min="6405" max="6405" width="39.77734375" customWidth="1"/>
    <col min="6406" max="6407" width="9.33203125" customWidth="1"/>
    <col min="6408" max="6408" width="15.88671875" customWidth="1"/>
    <col min="6409" max="6436" width="11.44140625" customWidth="1"/>
    <col min="6657" max="6657" width="1.33203125" customWidth="1"/>
    <col min="6658" max="6658" width="7.88671875" customWidth="1"/>
    <col min="6659" max="6659" width="8.33203125" customWidth="1"/>
    <col min="6660" max="6660" width="54.33203125" customWidth="1"/>
    <col min="6661" max="6661" width="39.77734375" customWidth="1"/>
    <col min="6662" max="6663" width="9.33203125" customWidth="1"/>
    <col min="6664" max="6664" width="15.88671875" customWidth="1"/>
    <col min="6665" max="6692" width="11.44140625" customWidth="1"/>
    <col min="6913" max="6913" width="1.33203125" customWidth="1"/>
    <col min="6914" max="6914" width="7.88671875" customWidth="1"/>
    <col min="6915" max="6915" width="8.33203125" customWidth="1"/>
    <col min="6916" max="6916" width="54.33203125" customWidth="1"/>
    <col min="6917" max="6917" width="39.77734375" customWidth="1"/>
    <col min="6918" max="6919" width="9.33203125" customWidth="1"/>
    <col min="6920" max="6920" width="15.88671875" customWidth="1"/>
    <col min="6921" max="6948" width="11.44140625" customWidth="1"/>
    <col min="7169" max="7169" width="1.33203125" customWidth="1"/>
    <col min="7170" max="7170" width="7.88671875" customWidth="1"/>
    <col min="7171" max="7171" width="8.33203125" customWidth="1"/>
    <col min="7172" max="7172" width="54.33203125" customWidth="1"/>
    <col min="7173" max="7173" width="39.77734375" customWidth="1"/>
    <col min="7174" max="7175" width="9.33203125" customWidth="1"/>
    <col min="7176" max="7176" width="15.88671875" customWidth="1"/>
    <col min="7177" max="7204" width="11.44140625" customWidth="1"/>
    <col min="7425" max="7425" width="1.33203125" customWidth="1"/>
    <col min="7426" max="7426" width="7.88671875" customWidth="1"/>
    <col min="7427" max="7427" width="8.33203125" customWidth="1"/>
    <col min="7428" max="7428" width="54.33203125" customWidth="1"/>
    <col min="7429" max="7429" width="39.77734375" customWidth="1"/>
    <col min="7430" max="7431" width="9.33203125" customWidth="1"/>
    <col min="7432" max="7432" width="15.88671875" customWidth="1"/>
    <col min="7433" max="7460" width="11.44140625" customWidth="1"/>
    <col min="7681" max="7681" width="1.33203125" customWidth="1"/>
    <col min="7682" max="7682" width="7.88671875" customWidth="1"/>
    <col min="7683" max="7683" width="8.33203125" customWidth="1"/>
    <col min="7684" max="7684" width="54.33203125" customWidth="1"/>
    <col min="7685" max="7685" width="39.77734375" customWidth="1"/>
    <col min="7686" max="7687" width="9.33203125" customWidth="1"/>
    <col min="7688" max="7688" width="15.88671875" customWidth="1"/>
    <col min="7689" max="7716" width="11.44140625" customWidth="1"/>
    <col min="7937" max="7937" width="1.33203125" customWidth="1"/>
    <col min="7938" max="7938" width="7.88671875" customWidth="1"/>
    <col min="7939" max="7939" width="8.33203125" customWidth="1"/>
    <col min="7940" max="7940" width="54.33203125" customWidth="1"/>
    <col min="7941" max="7941" width="39.77734375" customWidth="1"/>
    <col min="7942" max="7943" width="9.33203125" customWidth="1"/>
    <col min="7944" max="7944" width="15.88671875" customWidth="1"/>
    <col min="7945" max="7972" width="11.44140625" customWidth="1"/>
    <col min="8193" max="8193" width="1.33203125" customWidth="1"/>
    <col min="8194" max="8194" width="7.88671875" customWidth="1"/>
    <col min="8195" max="8195" width="8.33203125" customWidth="1"/>
    <col min="8196" max="8196" width="54.33203125" customWidth="1"/>
    <col min="8197" max="8197" width="39.77734375" customWidth="1"/>
    <col min="8198" max="8199" width="9.33203125" customWidth="1"/>
    <col min="8200" max="8200" width="15.88671875" customWidth="1"/>
    <col min="8201" max="8228" width="11.44140625" customWidth="1"/>
    <col min="8449" max="8449" width="1.33203125" customWidth="1"/>
    <col min="8450" max="8450" width="7.88671875" customWidth="1"/>
    <col min="8451" max="8451" width="8.33203125" customWidth="1"/>
    <col min="8452" max="8452" width="54.33203125" customWidth="1"/>
    <col min="8453" max="8453" width="39.77734375" customWidth="1"/>
    <col min="8454" max="8455" width="9.33203125" customWidth="1"/>
    <col min="8456" max="8456" width="15.88671875" customWidth="1"/>
    <col min="8457" max="8484" width="11.44140625" customWidth="1"/>
    <col min="8705" max="8705" width="1.33203125" customWidth="1"/>
    <col min="8706" max="8706" width="7.88671875" customWidth="1"/>
    <col min="8707" max="8707" width="8.33203125" customWidth="1"/>
    <col min="8708" max="8708" width="54.33203125" customWidth="1"/>
    <col min="8709" max="8709" width="39.77734375" customWidth="1"/>
    <col min="8710" max="8711" width="9.33203125" customWidth="1"/>
    <col min="8712" max="8712" width="15.88671875" customWidth="1"/>
    <col min="8713" max="8740" width="11.44140625" customWidth="1"/>
    <col min="8961" max="8961" width="1.33203125" customWidth="1"/>
    <col min="8962" max="8962" width="7.88671875" customWidth="1"/>
    <col min="8963" max="8963" width="8.33203125" customWidth="1"/>
    <col min="8964" max="8964" width="54.33203125" customWidth="1"/>
    <col min="8965" max="8965" width="39.77734375" customWidth="1"/>
    <col min="8966" max="8967" width="9.33203125" customWidth="1"/>
    <col min="8968" max="8968" width="15.88671875" customWidth="1"/>
    <col min="8969" max="8996" width="11.44140625" customWidth="1"/>
    <col min="9217" max="9217" width="1.33203125" customWidth="1"/>
    <col min="9218" max="9218" width="7.88671875" customWidth="1"/>
    <col min="9219" max="9219" width="8.33203125" customWidth="1"/>
    <col min="9220" max="9220" width="54.33203125" customWidth="1"/>
    <col min="9221" max="9221" width="39.77734375" customWidth="1"/>
    <col min="9222" max="9223" width="9.33203125" customWidth="1"/>
    <col min="9224" max="9224" width="15.88671875" customWidth="1"/>
    <col min="9225" max="9252" width="11.44140625" customWidth="1"/>
    <col min="9473" max="9473" width="1.33203125" customWidth="1"/>
    <col min="9474" max="9474" width="7.88671875" customWidth="1"/>
    <col min="9475" max="9475" width="8.33203125" customWidth="1"/>
    <col min="9476" max="9476" width="54.33203125" customWidth="1"/>
    <col min="9477" max="9477" width="39.77734375" customWidth="1"/>
    <col min="9478" max="9479" width="9.33203125" customWidth="1"/>
    <col min="9480" max="9480" width="15.88671875" customWidth="1"/>
    <col min="9481" max="9508" width="11.44140625" customWidth="1"/>
    <col min="9729" max="9729" width="1.33203125" customWidth="1"/>
    <col min="9730" max="9730" width="7.88671875" customWidth="1"/>
    <col min="9731" max="9731" width="8.33203125" customWidth="1"/>
    <col min="9732" max="9732" width="54.33203125" customWidth="1"/>
    <col min="9733" max="9733" width="39.77734375" customWidth="1"/>
    <col min="9734" max="9735" width="9.33203125" customWidth="1"/>
    <col min="9736" max="9736" width="15.88671875" customWidth="1"/>
    <col min="9737" max="9764" width="11.44140625" customWidth="1"/>
    <col min="9985" max="9985" width="1.33203125" customWidth="1"/>
    <col min="9986" max="9986" width="7.88671875" customWidth="1"/>
    <col min="9987" max="9987" width="8.33203125" customWidth="1"/>
    <col min="9988" max="9988" width="54.33203125" customWidth="1"/>
    <col min="9989" max="9989" width="39.77734375" customWidth="1"/>
    <col min="9990" max="9991" width="9.33203125" customWidth="1"/>
    <col min="9992" max="9992" width="15.88671875" customWidth="1"/>
    <col min="9993" max="10020" width="11.44140625" customWidth="1"/>
    <col min="10241" max="10241" width="1.33203125" customWidth="1"/>
    <col min="10242" max="10242" width="7.88671875" customWidth="1"/>
    <col min="10243" max="10243" width="8.33203125" customWidth="1"/>
    <col min="10244" max="10244" width="54.33203125" customWidth="1"/>
    <col min="10245" max="10245" width="39.77734375" customWidth="1"/>
    <col min="10246" max="10247" width="9.33203125" customWidth="1"/>
    <col min="10248" max="10248" width="15.88671875" customWidth="1"/>
    <col min="10249" max="10276" width="11.44140625" customWidth="1"/>
    <col min="10497" max="10497" width="1.33203125" customWidth="1"/>
    <col min="10498" max="10498" width="7.88671875" customWidth="1"/>
    <col min="10499" max="10499" width="8.33203125" customWidth="1"/>
    <col min="10500" max="10500" width="54.33203125" customWidth="1"/>
    <col min="10501" max="10501" width="39.77734375" customWidth="1"/>
    <col min="10502" max="10503" width="9.33203125" customWidth="1"/>
    <col min="10504" max="10504" width="15.88671875" customWidth="1"/>
    <col min="10505" max="10532" width="11.44140625" customWidth="1"/>
    <col min="10753" max="10753" width="1.33203125" customWidth="1"/>
    <col min="10754" max="10754" width="7.88671875" customWidth="1"/>
    <col min="10755" max="10755" width="8.33203125" customWidth="1"/>
    <col min="10756" max="10756" width="54.33203125" customWidth="1"/>
    <col min="10757" max="10757" width="39.77734375" customWidth="1"/>
    <col min="10758" max="10759" width="9.33203125" customWidth="1"/>
    <col min="10760" max="10760" width="15.88671875" customWidth="1"/>
    <col min="10761" max="10788" width="11.44140625" customWidth="1"/>
    <col min="11009" max="11009" width="1.33203125" customWidth="1"/>
    <col min="11010" max="11010" width="7.88671875" customWidth="1"/>
    <col min="11011" max="11011" width="8.33203125" customWidth="1"/>
    <col min="11012" max="11012" width="54.33203125" customWidth="1"/>
    <col min="11013" max="11013" width="39.77734375" customWidth="1"/>
    <col min="11014" max="11015" width="9.33203125" customWidth="1"/>
    <col min="11016" max="11016" width="15.88671875" customWidth="1"/>
    <col min="11017" max="11044" width="11.44140625" customWidth="1"/>
    <col min="11265" max="11265" width="1.33203125" customWidth="1"/>
    <col min="11266" max="11266" width="7.88671875" customWidth="1"/>
    <col min="11267" max="11267" width="8.33203125" customWidth="1"/>
    <col min="11268" max="11268" width="54.33203125" customWidth="1"/>
    <col min="11269" max="11269" width="39.77734375" customWidth="1"/>
    <col min="11270" max="11271" width="9.33203125" customWidth="1"/>
    <col min="11272" max="11272" width="15.88671875" customWidth="1"/>
    <col min="11273" max="11300" width="11.44140625" customWidth="1"/>
    <col min="11521" max="11521" width="1.33203125" customWidth="1"/>
    <col min="11522" max="11522" width="7.88671875" customWidth="1"/>
    <col min="11523" max="11523" width="8.33203125" customWidth="1"/>
    <col min="11524" max="11524" width="54.33203125" customWidth="1"/>
    <col min="11525" max="11525" width="39.77734375" customWidth="1"/>
    <col min="11526" max="11527" width="9.33203125" customWidth="1"/>
    <col min="11528" max="11528" width="15.88671875" customWidth="1"/>
    <col min="11529" max="11556" width="11.44140625" customWidth="1"/>
    <col min="11777" max="11777" width="1.33203125" customWidth="1"/>
    <col min="11778" max="11778" width="7.88671875" customWidth="1"/>
    <col min="11779" max="11779" width="8.33203125" customWidth="1"/>
    <col min="11780" max="11780" width="54.33203125" customWidth="1"/>
    <col min="11781" max="11781" width="39.77734375" customWidth="1"/>
    <col min="11782" max="11783" width="9.33203125" customWidth="1"/>
    <col min="11784" max="11784" width="15.88671875" customWidth="1"/>
    <col min="11785" max="11812" width="11.44140625" customWidth="1"/>
    <col min="12033" max="12033" width="1.33203125" customWidth="1"/>
    <col min="12034" max="12034" width="7.88671875" customWidth="1"/>
    <col min="12035" max="12035" width="8.33203125" customWidth="1"/>
    <col min="12036" max="12036" width="54.33203125" customWidth="1"/>
    <col min="12037" max="12037" width="39.77734375" customWidth="1"/>
    <col min="12038" max="12039" width="9.33203125" customWidth="1"/>
    <col min="12040" max="12040" width="15.88671875" customWidth="1"/>
    <col min="12041" max="12068" width="11.44140625" customWidth="1"/>
    <col min="12289" max="12289" width="1.33203125" customWidth="1"/>
    <col min="12290" max="12290" width="7.88671875" customWidth="1"/>
    <col min="12291" max="12291" width="8.33203125" customWidth="1"/>
    <col min="12292" max="12292" width="54.33203125" customWidth="1"/>
    <col min="12293" max="12293" width="39.77734375" customWidth="1"/>
    <col min="12294" max="12295" width="9.33203125" customWidth="1"/>
    <col min="12296" max="12296" width="15.88671875" customWidth="1"/>
    <col min="12297" max="12324" width="11.44140625" customWidth="1"/>
    <col min="12545" max="12545" width="1.33203125" customWidth="1"/>
    <col min="12546" max="12546" width="7.88671875" customWidth="1"/>
    <col min="12547" max="12547" width="8.33203125" customWidth="1"/>
    <col min="12548" max="12548" width="54.33203125" customWidth="1"/>
    <col min="12549" max="12549" width="39.77734375" customWidth="1"/>
    <col min="12550" max="12551" width="9.33203125" customWidth="1"/>
    <col min="12552" max="12552" width="15.88671875" customWidth="1"/>
    <col min="12553" max="12580" width="11.44140625" customWidth="1"/>
    <col min="12801" max="12801" width="1.33203125" customWidth="1"/>
    <col min="12802" max="12802" width="7.88671875" customWidth="1"/>
    <col min="12803" max="12803" width="8.33203125" customWidth="1"/>
    <col min="12804" max="12804" width="54.33203125" customWidth="1"/>
    <col min="12805" max="12805" width="39.77734375" customWidth="1"/>
    <col min="12806" max="12807" width="9.33203125" customWidth="1"/>
    <col min="12808" max="12808" width="15.88671875" customWidth="1"/>
    <col min="12809" max="12836" width="11.44140625" customWidth="1"/>
    <col min="13057" max="13057" width="1.33203125" customWidth="1"/>
    <col min="13058" max="13058" width="7.88671875" customWidth="1"/>
    <col min="13059" max="13059" width="8.33203125" customWidth="1"/>
    <col min="13060" max="13060" width="54.33203125" customWidth="1"/>
    <col min="13061" max="13061" width="39.77734375" customWidth="1"/>
    <col min="13062" max="13063" width="9.33203125" customWidth="1"/>
    <col min="13064" max="13064" width="15.88671875" customWidth="1"/>
    <col min="13065" max="13092" width="11.44140625" customWidth="1"/>
    <col min="13313" max="13313" width="1.33203125" customWidth="1"/>
    <col min="13314" max="13314" width="7.88671875" customWidth="1"/>
    <col min="13315" max="13315" width="8.33203125" customWidth="1"/>
    <col min="13316" max="13316" width="54.33203125" customWidth="1"/>
    <col min="13317" max="13317" width="39.77734375" customWidth="1"/>
    <col min="13318" max="13319" width="9.33203125" customWidth="1"/>
    <col min="13320" max="13320" width="15.88671875" customWidth="1"/>
    <col min="13321" max="13348" width="11.44140625" customWidth="1"/>
    <col min="13569" max="13569" width="1.33203125" customWidth="1"/>
    <col min="13570" max="13570" width="7.88671875" customWidth="1"/>
    <col min="13571" max="13571" width="8.33203125" customWidth="1"/>
    <col min="13572" max="13572" width="54.33203125" customWidth="1"/>
    <col min="13573" max="13573" width="39.77734375" customWidth="1"/>
    <col min="13574" max="13575" width="9.33203125" customWidth="1"/>
    <col min="13576" max="13576" width="15.88671875" customWidth="1"/>
    <col min="13577" max="13604" width="11.44140625" customWidth="1"/>
    <col min="13825" max="13825" width="1.33203125" customWidth="1"/>
    <col min="13826" max="13826" width="7.88671875" customWidth="1"/>
    <col min="13827" max="13827" width="8.33203125" customWidth="1"/>
    <col min="13828" max="13828" width="54.33203125" customWidth="1"/>
    <col min="13829" max="13829" width="39.77734375" customWidth="1"/>
    <col min="13830" max="13831" width="9.33203125" customWidth="1"/>
    <col min="13832" max="13832" width="15.88671875" customWidth="1"/>
    <col min="13833" max="13860" width="11.44140625" customWidth="1"/>
    <col min="14081" max="14081" width="1.33203125" customWidth="1"/>
    <col min="14082" max="14082" width="7.88671875" customWidth="1"/>
    <col min="14083" max="14083" width="8.33203125" customWidth="1"/>
    <col min="14084" max="14084" width="54.33203125" customWidth="1"/>
    <col min="14085" max="14085" width="39.77734375" customWidth="1"/>
    <col min="14086" max="14087" width="9.33203125" customWidth="1"/>
    <col min="14088" max="14088" width="15.88671875" customWidth="1"/>
    <col min="14089" max="14116" width="11.44140625" customWidth="1"/>
    <col min="14337" max="14337" width="1.33203125" customWidth="1"/>
    <col min="14338" max="14338" width="7.88671875" customWidth="1"/>
    <col min="14339" max="14339" width="8.33203125" customWidth="1"/>
    <col min="14340" max="14340" width="54.33203125" customWidth="1"/>
    <col min="14341" max="14341" width="39.77734375" customWidth="1"/>
    <col min="14342" max="14343" width="9.33203125" customWidth="1"/>
    <col min="14344" max="14344" width="15.88671875" customWidth="1"/>
    <col min="14345" max="14372" width="11.44140625" customWidth="1"/>
    <col min="14593" max="14593" width="1.33203125" customWidth="1"/>
    <col min="14594" max="14594" width="7.88671875" customWidth="1"/>
    <col min="14595" max="14595" width="8.33203125" customWidth="1"/>
    <col min="14596" max="14596" width="54.33203125" customWidth="1"/>
    <col min="14597" max="14597" width="39.77734375" customWidth="1"/>
    <col min="14598" max="14599" width="9.33203125" customWidth="1"/>
    <col min="14600" max="14600" width="15.88671875" customWidth="1"/>
    <col min="14601" max="14628" width="11.44140625" customWidth="1"/>
    <col min="14849" max="14849" width="1.33203125" customWidth="1"/>
    <col min="14850" max="14850" width="7.88671875" customWidth="1"/>
    <col min="14851" max="14851" width="8.33203125" customWidth="1"/>
    <col min="14852" max="14852" width="54.33203125" customWidth="1"/>
    <col min="14853" max="14853" width="39.77734375" customWidth="1"/>
    <col min="14854" max="14855" width="9.33203125" customWidth="1"/>
    <col min="14856" max="14856" width="15.88671875" customWidth="1"/>
    <col min="14857" max="14884" width="11.44140625" customWidth="1"/>
    <col min="15105" max="15105" width="1.33203125" customWidth="1"/>
    <col min="15106" max="15106" width="7.88671875" customWidth="1"/>
    <col min="15107" max="15107" width="8.33203125" customWidth="1"/>
    <col min="15108" max="15108" width="54.33203125" customWidth="1"/>
    <col min="15109" max="15109" width="39.77734375" customWidth="1"/>
    <col min="15110" max="15111" width="9.33203125" customWidth="1"/>
    <col min="15112" max="15112" width="15.88671875" customWidth="1"/>
    <col min="15113" max="15140" width="11.44140625" customWidth="1"/>
    <col min="15361" max="15361" width="1.33203125" customWidth="1"/>
    <col min="15362" max="15362" width="7.88671875" customWidth="1"/>
    <col min="15363" max="15363" width="8.33203125" customWidth="1"/>
    <col min="15364" max="15364" width="54.33203125" customWidth="1"/>
    <col min="15365" max="15365" width="39.77734375" customWidth="1"/>
    <col min="15366" max="15367" width="9.33203125" customWidth="1"/>
    <col min="15368" max="15368" width="15.88671875" customWidth="1"/>
    <col min="15369" max="15396" width="11.44140625" customWidth="1"/>
    <col min="15617" max="15617" width="1.33203125" customWidth="1"/>
    <col min="15618" max="15618" width="7.88671875" customWidth="1"/>
    <col min="15619" max="15619" width="8.33203125" customWidth="1"/>
    <col min="15620" max="15620" width="54.33203125" customWidth="1"/>
    <col min="15621" max="15621" width="39.77734375" customWidth="1"/>
    <col min="15622" max="15623" width="9.33203125" customWidth="1"/>
    <col min="15624" max="15624" width="15.88671875" customWidth="1"/>
    <col min="15625" max="15652" width="11.44140625" customWidth="1"/>
    <col min="15873" max="15873" width="1.33203125" customWidth="1"/>
    <col min="15874" max="15874" width="7.88671875" customWidth="1"/>
    <col min="15875" max="15875" width="8.33203125" customWidth="1"/>
    <col min="15876" max="15876" width="54.33203125" customWidth="1"/>
    <col min="15877" max="15877" width="39.77734375" customWidth="1"/>
    <col min="15878" max="15879" width="9.33203125" customWidth="1"/>
    <col min="15880" max="15880" width="15.88671875" customWidth="1"/>
    <col min="15881" max="15908" width="11.44140625" customWidth="1"/>
    <col min="16129" max="16129" width="1.33203125" customWidth="1"/>
    <col min="16130" max="16130" width="7.88671875" customWidth="1"/>
    <col min="16131" max="16131" width="8.33203125" customWidth="1"/>
    <col min="16132" max="16132" width="54.33203125" customWidth="1"/>
    <col min="16133" max="16133" width="39.77734375" customWidth="1"/>
    <col min="16134" max="16135" width="9.33203125" customWidth="1"/>
    <col min="16136" max="16136" width="15.88671875" customWidth="1"/>
    <col min="16137" max="16164" width="11.44140625" customWidth="1"/>
  </cols>
  <sheetData>
    <row r="1" spans="1:36" ht="18.75" thickBot="1" x14ac:dyDescent="0.25">
      <c r="A1" s="119"/>
      <c r="B1" s="145"/>
      <c r="C1" s="161" t="s">
        <v>338</v>
      </c>
      <c r="D1" s="162"/>
      <c r="E1" s="163"/>
      <c r="F1" s="164"/>
      <c r="G1" s="164"/>
      <c r="H1" s="165"/>
      <c r="I1" s="707"/>
      <c r="J1" s="708"/>
      <c r="K1" s="165"/>
      <c r="L1" s="166"/>
      <c r="M1" s="165"/>
      <c r="N1" s="164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4"/>
      <c r="AI1" s="165"/>
      <c r="AJ1" s="165"/>
    </row>
    <row r="2" spans="1:36" ht="52.5" customHeight="1" thickBot="1" x14ac:dyDescent="0.25">
      <c r="A2" s="167"/>
      <c r="B2" s="168"/>
      <c r="C2" s="127" t="s">
        <v>109</v>
      </c>
      <c r="D2" s="128" t="s">
        <v>138</v>
      </c>
      <c r="E2" s="169" t="s">
        <v>110</v>
      </c>
      <c r="F2" s="128" t="s">
        <v>139</v>
      </c>
      <c r="G2" s="170" t="s">
        <v>188</v>
      </c>
      <c r="H2" s="632"/>
      <c r="I2" s="171"/>
      <c r="J2" s="172"/>
      <c r="K2" s="623" t="str">
        <f>'WRZ summary'!G5</f>
        <v>Revised Base Year 2019-2020</v>
      </c>
      <c r="L2" s="173" t="str">
        <f>'WRZ summary'!H5</f>
        <v>2020-21</v>
      </c>
      <c r="M2" s="173" t="str">
        <f>'WRZ summary'!I5</f>
        <v>2021-22</v>
      </c>
      <c r="N2" s="173" t="str">
        <f>'WRZ summary'!J5</f>
        <v>2022-23</v>
      </c>
      <c r="O2" s="173" t="str">
        <f>'WRZ summary'!K5</f>
        <v>2023-24</v>
      </c>
      <c r="P2" s="173" t="str">
        <f>'WRZ summary'!L5</f>
        <v>2024-25</v>
      </c>
      <c r="Q2" s="173" t="str">
        <f>'WRZ summary'!M5</f>
        <v>2025-26</v>
      </c>
      <c r="R2" s="173" t="str">
        <f>'WRZ summary'!N5</f>
        <v>2026-27</v>
      </c>
      <c r="S2" s="173" t="str">
        <f>'WRZ summary'!O5</f>
        <v>2027-28</v>
      </c>
      <c r="T2" s="173" t="str">
        <f>'WRZ summary'!P5</f>
        <v>2028-29</v>
      </c>
      <c r="U2" s="173" t="str">
        <f>'WRZ summary'!Q5</f>
        <v>2029-2030</v>
      </c>
      <c r="V2" s="173" t="str">
        <f>'WRZ summary'!R5</f>
        <v>2030-2031</v>
      </c>
      <c r="W2" s="173" t="str">
        <f>'WRZ summary'!S5</f>
        <v>2031-2032</v>
      </c>
      <c r="X2" s="173" t="str">
        <f>'WRZ summary'!T5</f>
        <v>2032-33</v>
      </c>
      <c r="Y2" s="173" t="str">
        <f>'WRZ summary'!U5</f>
        <v>2033-34</v>
      </c>
      <c r="Z2" s="173" t="str">
        <f>'WRZ summary'!V5</f>
        <v>2034-35</v>
      </c>
      <c r="AA2" s="173" t="str">
        <f>'WRZ summary'!W5</f>
        <v>2035-36</v>
      </c>
      <c r="AB2" s="173" t="str">
        <f>'WRZ summary'!X5</f>
        <v>2036-37</v>
      </c>
      <c r="AC2" s="173" t="str">
        <f>'WRZ summary'!Y5</f>
        <v>2037-38</v>
      </c>
      <c r="AD2" s="173" t="str">
        <f>'WRZ summary'!Z5</f>
        <v>2038-39</v>
      </c>
      <c r="AE2" s="173" t="str">
        <f>'WRZ summary'!AA5</f>
        <v>2039-40</v>
      </c>
      <c r="AF2" s="173" t="str">
        <f>'WRZ summary'!AB5</f>
        <v>2040-41</v>
      </c>
      <c r="AG2" s="173" t="str">
        <f>'WRZ summary'!AC5</f>
        <v>2041-42</v>
      </c>
      <c r="AH2" s="173" t="str">
        <f>'WRZ summary'!AD5</f>
        <v>2042-43</v>
      </c>
      <c r="AI2" s="173" t="str">
        <f>'WRZ summary'!AE5</f>
        <v>2043-44</v>
      </c>
      <c r="AJ2" s="174" t="str">
        <f>'WRZ summary'!AF5</f>
        <v>2044-45</v>
      </c>
    </row>
    <row r="3" spans="1:36" x14ac:dyDescent="0.2">
      <c r="A3" s="135"/>
      <c r="B3" s="728" t="s">
        <v>339</v>
      </c>
      <c r="C3" s="289" t="s">
        <v>340</v>
      </c>
      <c r="D3" s="392" t="s">
        <v>341</v>
      </c>
      <c r="E3" s="392" t="s">
        <v>342</v>
      </c>
      <c r="F3" s="289" t="s">
        <v>73</v>
      </c>
      <c r="G3" s="262">
        <v>2</v>
      </c>
      <c r="H3" s="636"/>
      <c r="I3" s="337"/>
      <c r="J3" s="337"/>
      <c r="K3" s="629">
        <f>SUM('3. BL Demand'!K3:K6,'3. BL Demand'!K28:K29,'3. BL Demand'!K34:K35)</f>
        <v>218.8188415033548</v>
      </c>
      <c r="L3" s="330">
        <f>SUM('3. BL Demand'!L3:L6,'3. BL Demand'!L28:L29,'3. BL Demand'!L34:L35)</f>
        <v>218.03924640762722</v>
      </c>
      <c r="M3" s="393">
        <f>SUM('3. BL Demand'!M3:M6,'3. BL Demand'!M28:M29,'3. BL Demand'!M34:M35)</f>
        <v>219.66586188140207</v>
      </c>
      <c r="N3" s="393">
        <f>SUM('3. BL Demand'!N3:N6,'3. BL Demand'!N28:N29,'3. BL Demand'!N34:N35)</f>
        <v>220.62236627451327</v>
      </c>
      <c r="O3" s="393">
        <f>SUM('3. BL Demand'!O3:O6,'3. BL Demand'!O28:O29,'3. BL Demand'!O34:O35)</f>
        <v>222.80363371488647</v>
      </c>
      <c r="P3" s="393">
        <f>SUM('3. BL Demand'!P3:P6,'3. BL Demand'!P28:P29,'3. BL Demand'!P34:P35)</f>
        <v>223.74822090005082</v>
      </c>
      <c r="Q3" s="393">
        <f>SUM('3. BL Demand'!Q3:Q6,'3. BL Demand'!Q28:Q29,'3. BL Demand'!Q34:Q35)</f>
        <v>225.10178787950576</v>
      </c>
      <c r="R3" s="393">
        <f>SUM('3. BL Demand'!R3:R6,'3. BL Demand'!R28:R29,'3. BL Demand'!R34:R35)</f>
        <v>226.0552253150945</v>
      </c>
      <c r="S3" s="393">
        <f>SUM('3. BL Demand'!S3:S6,'3. BL Demand'!S28:S29,'3. BL Demand'!S34:S35)</f>
        <v>227.35248144353432</v>
      </c>
      <c r="T3" s="393">
        <f>SUM('3. BL Demand'!T3:T6,'3. BL Demand'!T28:T29,'3. BL Demand'!T34:T35)</f>
        <v>228.16688755717965</v>
      </c>
      <c r="U3" s="393">
        <f>SUM('3. BL Demand'!U3:U6,'3. BL Demand'!U28:U29,'3. BL Demand'!U34:U35)</f>
        <v>229.48169627838882</v>
      </c>
      <c r="V3" s="393">
        <f>SUM('3. BL Demand'!V3:V6,'3. BL Demand'!V28:V29,'3. BL Demand'!V34:V35)</f>
        <v>229.85547419132385</v>
      </c>
      <c r="W3" s="393">
        <f>SUM('3. BL Demand'!W3:W6,'3. BL Demand'!W28:W29,'3. BL Demand'!W34:W35)</f>
        <v>230.9722930763578</v>
      </c>
      <c r="X3" s="393">
        <f>SUM('3. BL Demand'!X3:X6,'3. BL Demand'!X28:X29,'3. BL Demand'!X34:X35)</f>
        <v>231.54380046327168</v>
      </c>
      <c r="Y3" s="393">
        <f>SUM('3. BL Demand'!Y3:Y6,'3. BL Demand'!Y28:Y29,'3. BL Demand'!Y34:Y35)</f>
        <v>232.94470547177372</v>
      </c>
      <c r="Z3" s="393">
        <f>SUM('3. BL Demand'!Z3:Z6,'3. BL Demand'!Z28:Z29,'3. BL Demand'!Z34:Z35)</f>
        <v>233.3221642012756</v>
      </c>
      <c r="AA3" s="393">
        <f>SUM('3. BL Demand'!AA3:AA6,'3. BL Demand'!AA28:AA29,'3. BL Demand'!AA34:AA35)</f>
        <v>233.7035633336539</v>
      </c>
      <c r="AB3" s="393">
        <f>SUM('3. BL Demand'!AB3:AB6,'3. BL Demand'!AB28:AB29,'3. BL Demand'!AB34:AB35)</f>
        <v>234.93861493920969</v>
      </c>
      <c r="AC3" s="393">
        <f>SUM('3. BL Demand'!AC3:AC6,'3. BL Demand'!AC28:AC29,'3. BL Demand'!AC34:AC35)</f>
        <v>235.69211526810935</v>
      </c>
      <c r="AD3" s="393">
        <f>SUM('3. BL Demand'!AD3:AD6,'3. BL Demand'!AD28:AD29,'3. BL Demand'!AD34:AD35)</f>
        <v>236.16057236994118</v>
      </c>
      <c r="AE3" s="393">
        <f>SUM('3. BL Demand'!AE3:AE6,'3. BL Demand'!AE28:AE29,'3. BL Demand'!AE34:AE35)</f>
        <v>237.57749837379907</v>
      </c>
      <c r="AF3" s="393">
        <f>SUM('3. BL Demand'!AF3:AF6,'3. BL Demand'!AF28:AF29,'3. BL Demand'!AF34:AF35)</f>
        <v>237.94921310634234</v>
      </c>
      <c r="AG3" s="393">
        <f>SUM('3. BL Demand'!AG3:AG6,'3. BL Demand'!AG28:AG29,'3. BL Demand'!AG34:AG35)</f>
        <v>239.14914042332975</v>
      </c>
      <c r="AH3" s="393">
        <f>SUM('3. BL Demand'!AH3:AH6,'3. BL Demand'!AH28:AH29,'3. BL Demand'!AH34:AH35)</f>
        <v>239.23318176318378</v>
      </c>
      <c r="AI3" s="393">
        <f>SUM('3. BL Demand'!AI3:AI6,'3. BL Demand'!AI28:AI29,'3. BL Demand'!AI34:AI35)</f>
        <v>240.53461749216092</v>
      </c>
      <c r="AJ3" s="393">
        <f>SUM('3. BL Demand'!AJ3:AJ6,'3. BL Demand'!AJ28:AJ29,'3. BL Demand'!AJ34:AJ35)</f>
        <v>241.62330570371699</v>
      </c>
    </row>
    <row r="4" spans="1:36" x14ac:dyDescent="0.2">
      <c r="A4" s="135"/>
      <c r="B4" s="729"/>
      <c r="C4" s="289" t="s">
        <v>343</v>
      </c>
      <c r="D4" s="352" t="s">
        <v>344</v>
      </c>
      <c r="E4" s="394" t="s">
        <v>345</v>
      </c>
      <c r="F4" s="312" t="s">
        <v>73</v>
      </c>
      <c r="G4" s="312">
        <v>2</v>
      </c>
      <c r="H4" s="636"/>
      <c r="I4" s="337"/>
      <c r="J4" s="337"/>
      <c r="K4" s="629">
        <f>('2. BL Supply'!K20+'2. BL Supply'!K21)-('2. BL Supply'!K29+'2. BL Supply'!K30)</f>
        <v>229.79999999999998</v>
      </c>
      <c r="L4" s="330">
        <f>('2. BL Supply'!L20+'2. BL Supply'!L21)-('2. BL Supply'!L29+'2. BL Supply'!L30)</f>
        <v>229.69999999999996</v>
      </c>
      <c r="M4" s="330">
        <f>('2. BL Supply'!M20+'2. BL Supply'!M21)-('2. BL Supply'!M29+'2. BL Supply'!M30)</f>
        <v>229.59999999999997</v>
      </c>
      <c r="N4" s="330">
        <f>('2. BL Supply'!N20+'2. BL Supply'!N21)-('2. BL Supply'!N29+'2. BL Supply'!N30)</f>
        <v>229.49999999999997</v>
      </c>
      <c r="O4" s="330">
        <f>('2. BL Supply'!O20+'2. BL Supply'!O21)-('2. BL Supply'!O29+'2. BL Supply'!O30)</f>
        <v>229.39999999999998</v>
      </c>
      <c r="P4" s="330">
        <f>('2. BL Supply'!P20+'2. BL Supply'!P21)-('2. BL Supply'!P29+'2. BL Supply'!P30)</f>
        <v>229.29999999999998</v>
      </c>
      <c r="Q4" s="330">
        <f>('2. BL Supply'!Q20+'2. BL Supply'!Q21)-('2. BL Supply'!Q29+'2. BL Supply'!Q30)</f>
        <v>229.19999999999996</v>
      </c>
      <c r="R4" s="330">
        <f>('2. BL Supply'!R20+'2. BL Supply'!R21)-('2. BL Supply'!R29+'2. BL Supply'!R30)</f>
        <v>229.09999999999997</v>
      </c>
      <c r="S4" s="330">
        <f>('2. BL Supply'!S20+'2. BL Supply'!S21)-('2. BL Supply'!S29+'2. BL Supply'!S30)</f>
        <v>228.99999999999997</v>
      </c>
      <c r="T4" s="330">
        <f>('2. BL Supply'!T20+'2. BL Supply'!T21)-('2. BL Supply'!T29+'2. BL Supply'!T30)</f>
        <v>228.89999999999998</v>
      </c>
      <c r="U4" s="330">
        <f>('2. BL Supply'!U20+'2. BL Supply'!U21)-('2. BL Supply'!U29+'2. BL Supply'!U30)</f>
        <v>228.79999999999998</v>
      </c>
      <c r="V4" s="330">
        <f>('2. BL Supply'!V20+'2. BL Supply'!V21)-('2. BL Supply'!V29+'2. BL Supply'!V30)</f>
        <v>228.69999999999996</v>
      </c>
      <c r="W4" s="330">
        <f>('2. BL Supply'!W20+'2. BL Supply'!W21)-('2. BL Supply'!W29+'2. BL Supply'!W30)</f>
        <v>228.59999999999997</v>
      </c>
      <c r="X4" s="330">
        <f>('2. BL Supply'!X20+'2. BL Supply'!X21)-('2. BL Supply'!X29+'2. BL Supply'!X30)</f>
        <v>228.49999999999997</v>
      </c>
      <c r="Y4" s="330">
        <f>('2. BL Supply'!Y20+'2. BL Supply'!Y21)-('2. BL Supply'!Y29+'2. BL Supply'!Y30)</f>
        <v>228.39999999999998</v>
      </c>
      <c r="Z4" s="330">
        <f>('2. BL Supply'!Z20+'2. BL Supply'!Z21)-('2. BL Supply'!Z29+'2. BL Supply'!Z30)</f>
        <v>228.29999999999998</v>
      </c>
      <c r="AA4" s="330">
        <f>('2. BL Supply'!AA20+'2. BL Supply'!AA21)-('2. BL Supply'!AA29+'2. BL Supply'!AA30)</f>
        <v>228.19999999999996</v>
      </c>
      <c r="AB4" s="330">
        <f>('2. BL Supply'!AB20+'2. BL Supply'!AB21)-('2. BL Supply'!AB29+'2. BL Supply'!AB30)</f>
        <v>228.09999999999997</v>
      </c>
      <c r="AC4" s="330">
        <f>('2. BL Supply'!AC20+'2. BL Supply'!AC21)-('2. BL Supply'!AC29+'2. BL Supply'!AC30)</f>
        <v>227.99999999999997</v>
      </c>
      <c r="AD4" s="330">
        <f>('2. BL Supply'!AD20+'2. BL Supply'!AD21)-('2. BL Supply'!AD29+'2. BL Supply'!AD30)</f>
        <v>227.89999999999998</v>
      </c>
      <c r="AE4" s="330">
        <f>('2. BL Supply'!AE20+'2. BL Supply'!AE21)-('2. BL Supply'!AE29+'2. BL Supply'!AE30)</f>
        <v>227.79999999999998</v>
      </c>
      <c r="AF4" s="330">
        <f>('2. BL Supply'!AF20+'2. BL Supply'!AF21)-('2. BL Supply'!AF29+'2. BL Supply'!AF30)</f>
        <v>227.69999999999996</v>
      </c>
      <c r="AG4" s="330">
        <f>('2. BL Supply'!AG20+'2. BL Supply'!AG21)-('2. BL Supply'!AG29+'2. BL Supply'!AG30)</f>
        <v>227.59999999999997</v>
      </c>
      <c r="AH4" s="330">
        <f>('2. BL Supply'!AH20+'2. BL Supply'!AH21)-('2. BL Supply'!AH29+'2. BL Supply'!AH30)</f>
        <v>227.49999999999997</v>
      </c>
      <c r="AI4" s="330">
        <f>('2. BL Supply'!AI20+'2. BL Supply'!AI21)-('2. BL Supply'!AI29+'2. BL Supply'!AI30)</f>
        <v>227.39999999999998</v>
      </c>
      <c r="AJ4" s="348">
        <f>('2. BL Supply'!AJ20+'2. BL Supply'!AJ21)-('2. BL Supply'!AJ29+'2. BL Supply'!AJ30)</f>
        <v>227.29999999999998</v>
      </c>
    </row>
    <row r="5" spans="1:36" x14ac:dyDescent="0.2">
      <c r="A5" s="135"/>
      <c r="B5" s="729"/>
      <c r="C5" s="289" t="s">
        <v>71</v>
      </c>
      <c r="D5" s="352" t="s">
        <v>346</v>
      </c>
      <c r="E5" s="394" t="s">
        <v>347</v>
      </c>
      <c r="F5" s="312" t="s">
        <v>73</v>
      </c>
      <c r="G5" s="312">
        <v>2</v>
      </c>
      <c r="H5" s="636"/>
      <c r="I5" s="337"/>
      <c r="J5" s="337"/>
      <c r="K5" s="629">
        <f>K4+('2. BL Supply'!K4+'2. BL Supply'!K7)-('2. BL Supply'!K10+'2. BL Supply'!K14)</f>
        <v>207.29999999999998</v>
      </c>
      <c r="L5" s="330">
        <f>L4+('2. BL Supply'!L4+'2. BL Supply'!L7)-('2. BL Supply'!L10+'2. BL Supply'!L14)</f>
        <v>199.69999999999996</v>
      </c>
      <c r="M5" s="330">
        <f>M4+('2. BL Supply'!M4+'2. BL Supply'!M7)-('2. BL Supply'!M10+'2. BL Supply'!M14)</f>
        <v>199.59999999999997</v>
      </c>
      <c r="N5" s="330">
        <f>N4+('2. BL Supply'!N4+'2. BL Supply'!N7)-('2. BL Supply'!N10+'2. BL Supply'!N14)</f>
        <v>199.49999999999997</v>
      </c>
      <c r="O5" s="330">
        <f>O4+('2. BL Supply'!O4+'2. BL Supply'!O7)-('2. BL Supply'!O10+'2. BL Supply'!O14)</f>
        <v>199.39999999999998</v>
      </c>
      <c r="P5" s="330">
        <f>P4+('2. BL Supply'!P4+'2. BL Supply'!P7)-('2. BL Supply'!P10+'2. BL Supply'!P14)</f>
        <v>190.29999999999998</v>
      </c>
      <c r="Q5" s="330">
        <f>Q4+('2. BL Supply'!Q4+'2. BL Supply'!Q7)-('2. BL Supply'!Q10+'2. BL Supply'!Q14)</f>
        <v>190.19999999999996</v>
      </c>
      <c r="R5" s="330">
        <f>R4+('2. BL Supply'!R4+'2. BL Supply'!R7)-('2. BL Supply'!R10+'2. BL Supply'!R14)</f>
        <v>190.09999999999997</v>
      </c>
      <c r="S5" s="330">
        <f>S4+('2. BL Supply'!S4+'2. BL Supply'!S7)-('2. BL Supply'!S10+'2. BL Supply'!S14)</f>
        <v>189.99999999999997</v>
      </c>
      <c r="T5" s="330">
        <f>T4+('2. BL Supply'!T4+'2. BL Supply'!T7)-('2. BL Supply'!T10+'2. BL Supply'!T14)</f>
        <v>189.89999999999998</v>
      </c>
      <c r="U5" s="330">
        <f>U4+('2. BL Supply'!U4+'2. BL Supply'!U7)-('2. BL Supply'!U10+'2. BL Supply'!U14)</f>
        <v>168.79999999999998</v>
      </c>
      <c r="V5" s="330">
        <f>V4+('2. BL Supply'!V4+'2. BL Supply'!V7)-('2. BL Supply'!V10+'2. BL Supply'!V14)</f>
        <v>168.69999999999996</v>
      </c>
      <c r="W5" s="330">
        <f>W4+('2. BL Supply'!W4+'2. BL Supply'!W7)-('2. BL Supply'!W10+'2. BL Supply'!W14)</f>
        <v>168.59999999999997</v>
      </c>
      <c r="X5" s="330">
        <f>X4+('2. BL Supply'!X4+'2. BL Supply'!X7)-('2. BL Supply'!X10+'2. BL Supply'!X14)</f>
        <v>168.49999999999997</v>
      </c>
      <c r="Y5" s="330">
        <f>Y4+('2. BL Supply'!Y4+'2. BL Supply'!Y7)-('2. BL Supply'!Y10+'2. BL Supply'!Y14)</f>
        <v>168.39999999999998</v>
      </c>
      <c r="Z5" s="330">
        <f>Z4+('2. BL Supply'!Z4+'2. BL Supply'!Z7)-('2. BL Supply'!Z10+'2. BL Supply'!Z14)</f>
        <v>168.29999999999998</v>
      </c>
      <c r="AA5" s="330">
        <f>AA4+('2. BL Supply'!AA4+'2. BL Supply'!AA7)-('2. BL Supply'!AA10+'2. BL Supply'!AA14)</f>
        <v>168.19999999999996</v>
      </c>
      <c r="AB5" s="330">
        <f>AB4+('2. BL Supply'!AB4+'2. BL Supply'!AB7)-('2. BL Supply'!AB10+'2. BL Supply'!AB14)</f>
        <v>168.09999999999997</v>
      </c>
      <c r="AC5" s="330">
        <f>AC4+('2. BL Supply'!AC4+'2. BL Supply'!AC7)-('2. BL Supply'!AC10+'2. BL Supply'!AC14)</f>
        <v>167.99999999999997</v>
      </c>
      <c r="AD5" s="330">
        <f>AD4+('2. BL Supply'!AD4+'2. BL Supply'!AD7)-('2. BL Supply'!AD10+'2. BL Supply'!AD14)</f>
        <v>167.89999999999998</v>
      </c>
      <c r="AE5" s="330">
        <f>AE4+('2. BL Supply'!AE4+'2. BL Supply'!AE7)-('2. BL Supply'!AE10+'2. BL Supply'!AE14)</f>
        <v>167.79999999999998</v>
      </c>
      <c r="AF5" s="330">
        <f>AF4+('2. BL Supply'!AF4+'2. BL Supply'!AF7)-('2. BL Supply'!AF10+'2. BL Supply'!AF14)</f>
        <v>167.69999999999996</v>
      </c>
      <c r="AG5" s="330">
        <f>AG4+('2. BL Supply'!AG4+'2. BL Supply'!AG7)-('2. BL Supply'!AG10+'2. BL Supply'!AG14)</f>
        <v>167.59999999999997</v>
      </c>
      <c r="AH5" s="330">
        <f>AH4+('2. BL Supply'!AH4+'2. BL Supply'!AH7)-('2. BL Supply'!AH10+'2. BL Supply'!AH14)</f>
        <v>167.49999999999997</v>
      </c>
      <c r="AI5" s="330">
        <f>AI4+('2. BL Supply'!AI4+'2. BL Supply'!AI7)-('2. BL Supply'!AI10+'2. BL Supply'!AI14)</f>
        <v>167.39999999999998</v>
      </c>
      <c r="AJ5" s="330">
        <f>AJ4+('2. BL Supply'!AJ4+'2. BL Supply'!AJ7)-('2. BL Supply'!AJ10+'2. BL Supply'!AJ14)</f>
        <v>167.29999999999998</v>
      </c>
    </row>
    <row r="6" spans="1:36" x14ac:dyDescent="0.2">
      <c r="A6" s="135"/>
      <c r="B6" s="729"/>
      <c r="C6" s="240" t="s">
        <v>348</v>
      </c>
      <c r="D6" s="349" t="s">
        <v>349</v>
      </c>
      <c r="E6" s="350" t="s">
        <v>121</v>
      </c>
      <c r="F6" s="351" t="s">
        <v>73</v>
      </c>
      <c r="G6" s="351">
        <v>2</v>
      </c>
      <c r="H6" s="636"/>
      <c r="I6" s="337"/>
      <c r="J6" s="337"/>
      <c r="K6" s="629">
        <v>0.02</v>
      </c>
      <c r="L6" s="346">
        <v>-0.06</v>
      </c>
      <c r="M6" s="346">
        <v>-0.02</v>
      </c>
      <c r="N6" s="346">
        <v>0.03</v>
      </c>
      <c r="O6" s="346">
        <v>0.02</v>
      </c>
      <c r="P6" s="346">
        <v>0.11</v>
      </c>
      <c r="Q6" s="346">
        <v>0.11</v>
      </c>
      <c r="R6" s="346">
        <v>0.14000000000000001</v>
      </c>
      <c r="S6" s="346">
        <v>0.16</v>
      </c>
      <c r="T6" s="346">
        <v>0.2</v>
      </c>
      <c r="U6" s="346">
        <v>0.15</v>
      </c>
      <c r="V6" s="346">
        <v>0.16</v>
      </c>
      <c r="W6" s="346">
        <v>0.17</v>
      </c>
      <c r="X6" s="346">
        <v>0.21</v>
      </c>
      <c r="Y6" s="346">
        <v>0.21</v>
      </c>
      <c r="Z6" s="346">
        <v>0.22</v>
      </c>
      <c r="AA6" s="346">
        <v>0.26</v>
      </c>
      <c r="AB6" s="346">
        <v>0.25</v>
      </c>
      <c r="AC6" s="346">
        <v>0.24</v>
      </c>
      <c r="AD6" s="346">
        <v>0.21</v>
      </c>
      <c r="AE6" s="346">
        <v>0.23</v>
      </c>
      <c r="AF6" s="346">
        <v>0.24</v>
      </c>
      <c r="AG6" s="346">
        <v>0.22</v>
      </c>
      <c r="AH6" s="346">
        <v>0.22</v>
      </c>
      <c r="AI6" s="346">
        <v>0.25</v>
      </c>
      <c r="AJ6" s="389">
        <v>0.25</v>
      </c>
    </row>
    <row r="7" spans="1:36" x14ac:dyDescent="0.2">
      <c r="A7" s="135"/>
      <c r="B7" s="729"/>
      <c r="C7" s="240" t="s">
        <v>350</v>
      </c>
      <c r="D7" s="349" t="s">
        <v>351</v>
      </c>
      <c r="E7" s="350" t="s">
        <v>121</v>
      </c>
      <c r="F7" s="351" t="s">
        <v>73</v>
      </c>
      <c r="G7" s="351">
        <v>2</v>
      </c>
      <c r="H7" s="636"/>
      <c r="I7" s="337"/>
      <c r="J7" s="337"/>
      <c r="K7" s="629">
        <v>5.6400000000000006</v>
      </c>
      <c r="L7" s="346">
        <v>6.06</v>
      </c>
      <c r="M7" s="346">
        <v>5.9099999999999993</v>
      </c>
      <c r="N7" s="346">
        <v>5.7799999999999994</v>
      </c>
      <c r="O7" s="346">
        <v>5.78</v>
      </c>
      <c r="P7" s="346">
        <v>5.63</v>
      </c>
      <c r="Q7" s="346">
        <v>5.47</v>
      </c>
      <c r="R7" s="346">
        <v>5.5600000000000005</v>
      </c>
      <c r="S7" s="346">
        <v>5.26</v>
      </c>
      <c r="T7" s="346">
        <v>5.35</v>
      </c>
      <c r="U7" s="346">
        <v>5.3599999999999994</v>
      </c>
      <c r="V7" s="346">
        <v>5.51</v>
      </c>
      <c r="W7" s="346">
        <v>5.14</v>
      </c>
      <c r="X7" s="346">
        <v>4.83</v>
      </c>
      <c r="Y7" s="346">
        <v>4.7</v>
      </c>
      <c r="Z7" s="346">
        <v>4.7</v>
      </c>
      <c r="AA7" s="346">
        <v>4.49</v>
      </c>
      <c r="AB7" s="346">
        <v>4.46</v>
      </c>
      <c r="AC7" s="346">
        <v>4.3599999999999994</v>
      </c>
      <c r="AD7" s="346">
        <v>4.46</v>
      </c>
      <c r="AE7" s="346">
        <v>4.2399999999999993</v>
      </c>
      <c r="AF7" s="346">
        <v>4.21</v>
      </c>
      <c r="AG7" s="346">
        <v>4.0200000000000005</v>
      </c>
      <c r="AH7" s="346">
        <v>3.9999999999999996</v>
      </c>
      <c r="AI7" s="346">
        <v>3.79</v>
      </c>
      <c r="AJ7" s="389">
        <v>3.7699999999999996</v>
      </c>
    </row>
    <row r="8" spans="1:36" x14ac:dyDescent="0.2">
      <c r="A8" s="135"/>
      <c r="B8" s="729"/>
      <c r="C8" s="289" t="s">
        <v>94</v>
      </c>
      <c r="D8" s="352" t="s">
        <v>352</v>
      </c>
      <c r="E8" s="353" t="s">
        <v>353</v>
      </c>
      <c r="F8" s="312" t="s">
        <v>73</v>
      </c>
      <c r="G8" s="312">
        <v>2</v>
      </c>
      <c r="H8" s="636"/>
      <c r="I8" s="337"/>
      <c r="J8" s="337"/>
      <c r="K8" s="629">
        <f>K6+K7</f>
        <v>5.66</v>
      </c>
      <c r="L8" s="330">
        <f>L6+L7</f>
        <v>6</v>
      </c>
      <c r="M8" s="330">
        <f t="shared" ref="M8:AJ8" si="0">M6+M7</f>
        <v>5.89</v>
      </c>
      <c r="N8" s="330">
        <f t="shared" si="0"/>
        <v>5.81</v>
      </c>
      <c r="O8" s="330">
        <f t="shared" si="0"/>
        <v>5.8</v>
      </c>
      <c r="P8" s="330">
        <f t="shared" si="0"/>
        <v>5.74</v>
      </c>
      <c r="Q8" s="330">
        <f t="shared" si="0"/>
        <v>5.58</v>
      </c>
      <c r="R8" s="330">
        <f t="shared" si="0"/>
        <v>5.7</v>
      </c>
      <c r="S8" s="330">
        <f t="shared" si="0"/>
        <v>5.42</v>
      </c>
      <c r="T8" s="330">
        <f t="shared" si="0"/>
        <v>5.55</v>
      </c>
      <c r="U8" s="330">
        <f t="shared" si="0"/>
        <v>5.51</v>
      </c>
      <c r="V8" s="330">
        <f t="shared" si="0"/>
        <v>5.67</v>
      </c>
      <c r="W8" s="330">
        <f t="shared" si="0"/>
        <v>5.31</v>
      </c>
      <c r="X8" s="330">
        <f t="shared" si="0"/>
        <v>5.04</v>
      </c>
      <c r="Y8" s="330">
        <f t="shared" si="0"/>
        <v>4.91</v>
      </c>
      <c r="Z8" s="330">
        <f t="shared" si="0"/>
        <v>4.92</v>
      </c>
      <c r="AA8" s="330">
        <f t="shared" si="0"/>
        <v>4.75</v>
      </c>
      <c r="AB8" s="330">
        <f t="shared" si="0"/>
        <v>4.71</v>
      </c>
      <c r="AC8" s="330">
        <f t="shared" si="0"/>
        <v>4.5999999999999996</v>
      </c>
      <c r="AD8" s="330">
        <f t="shared" si="0"/>
        <v>4.67</v>
      </c>
      <c r="AE8" s="330">
        <f t="shared" si="0"/>
        <v>4.47</v>
      </c>
      <c r="AF8" s="330">
        <f t="shared" si="0"/>
        <v>4.45</v>
      </c>
      <c r="AG8" s="330">
        <f t="shared" si="0"/>
        <v>4.24</v>
      </c>
      <c r="AH8" s="330">
        <f t="shared" si="0"/>
        <v>4.22</v>
      </c>
      <c r="AI8" s="330">
        <f t="shared" si="0"/>
        <v>4.04</v>
      </c>
      <c r="AJ8" s="330">
        <f t="shared" si="0"/>
        <v>4.0199999999999996</v>
      </c>
    </row>
    <row r="9" spans="1:36" x14ac:dyDescent="0.2">
      <c r="A9" s="135"/>
      <c r="B9" s="729"/>
      <c r="C9" s="289" t="s">
        <v>97</v>
      </c>
      <c r="D9" s="352" t="s">
        <v>354</v>
      </c>
      <c r="E9" s="353" t="s">
        <v>355</v>
      </c>
      <c r="F9" s="312" t="s">
        <v>73</v>
      </c>
      <c r="G9" s="312">
        <v>2</v>
      </c>
      <c r="H9" s="636"/>
      <c r="I9" s="337"/>
      <c r="J9" s="337"/>
      <c r="K9" s="629">
        <f t="shared" ref="K9:P9" si="1">K5-K3</f>
        <v>-11.518841503354821</v>
      </c>
      <c r="L9" s="330">
        <f t="shared" si="1"/>
        <v>-18.339246407627257</v>
      </c>
      <c r="M9" s="330">
        <f t="shared" si="1"/>
        <v>-20.0658618814021</v>
      </c>
      <c r="N9" s="330">
        <f>N5-N3</f>
        <v>-21.122366274513297</v>
      </c>
      <c r="O9" s="330">
        <f t="shared" si="1"/>
        <v>-23.403633714886496</v>
      </c>
      <c r="P9" s="330">
        <f t="shared" si="1"/>
        <v>-33.448220900050842</v>
      </c>
      <c r="Q9" s="330">
        <f>'4. BL SDB'!Q5-'4. BL SDB'!Q3</f>
        <v>-34.901787879505804</v>
      </c>
      <c r="R9" s="330">
        <f>'4. BL SDB'!R5-'4. BL SDB'!R3</f>
        <v>-35.955225315094538</v>
      </c>
      <c r="S9" s="330">
        <f>'4. BL SDB'!S5-'4. BL SDB'!S3</f>
        <v>-37.352481443534344</v>
      </c>
      <c r="T9" s="330">
        <f>'4. BL SDB'!T5-'4. BL SDB'!T3</f>
        <v>-38.266887557179672</v>
      </c>
      <c r="U9" s="330">
        <f>'4. BL SDB'!U5-'4. BL SDB'!U3</f>
        <v>-60.681696278388841</v>
      </c>
      <c r="V9" s="330">
        <f>'4. BL SDB'!V5-'4. BL SDB'!V3</f>
        <v>-61.15547419132389</v>
      </c>
      <c r="W9" s="330">
        <f>'4. BL SDB'!W5-'4. BL SDB'!W3</f>
        <v>-62.372293076357835</v>
      </c>
      <c r="X9" s="330">
        <f>'4. BL SDB'!X5-'4. BL SDB'!X3</f>
        <v>-63.043800463271708</v>
      </c>
      <c r="Y9" s="330">
        <f>'4. BL SDB'!Y5-'4. BL SDB'!Y3</f>
        <v>-64.544705471773739</v>
      </c>
      <c r="Z9" s="330">
        <f>'4. BL SDB'!Z5-'4. BL SDB'!Z3</f>
        <v>-65.022164201275615</v>
      </c>
      <c r="AA9" s="330">
        <f>'4. BL SDB'!AA5-'4. BL SDB'!AA3</f>
        <v>-65.503563333653943</v>
      </c>
      <c r="AB9" s="330">
        <f>'4. BL SDB'!AB5-'4. BL SDB'!AB3</f>
        <v>-66.83861493920972</v>
      </c>
      <c r="AC9" s="330">
        <f>'4. BL SDB'!AC5-'4. BL SDB'!AC3</f>
        <v>-67.692115268109376</v>
      </c>
      <c r="AD9" s="330">
        <f>'4. BL SDB'!AD5-'4. BL SDB'!AD3</f>
        <v>-68.260572369941201</v>
      </c>
      <c r="AE9" s="330">
        <f>'4. BL SDB'!AE5-'4. BL SDB'!AE3</f>
        <v>-69.777498373799091</v>
      </c>
      <c r="AF9" s="330">
        <f>'4. BL SDB'!AF5-'4. BL SDB'!AF3</f>
        <v>-70.249213106342381</v>
      </c>
      <c r="AG9" s="330">
        <f>'4. BL SDB'!AG5-'4. BL SDB'!AG3</f>
        <v>-71.549140423329789</v>
      </c>
      <c r="AH9" s="330">
        <f>'4. BL SDB'!AH5-'4. BL SDB'!AH3</f>
        <v>-71.733181763183808</v>
      </c>
      <c r="AI9" s="330">
        <f>'4. BL SDB'!AI5-'4. BL SDB'!AI3</f>
        <v>-73.134617492160942</v>
      </c>
      <c r="AJ9" s="348">
        <f>'4. BL SDB'!AJ5-'4. BL SDB'!AJ3</f>
        <v>-74.323305703717011</v>
      </c>
    </row>
    <row r="10" spans="1:36" ht="15.75" thickBot="1" x14ac:dyDescent="0.25">
      <c r="A10" s="135"/>
      <c r="B10" s="730"/>
      <c r="C10" s="290" t="s">
        <v>356</v>
      </c>
      <c r="D10" s="354" t="s">
        <v>357</v>
      </c>
      <c r="E10" s="355" t="s">
        <v>358</v>
      </c>
      <c r="F10" s="292" t="s">
        <v>73</v>
      </c>
      <c r="G10" s="356">
        <v>2</v>
      </c>
      <c r="H10" s="657"/>
      <c r="I10" s="278"/>
      <c r="J10" s="278"/>
      <c r="K10" s="646">
        <f>K9-K8</f>
        <v>-17.178841503354821</v>
      </c>
      <c r="L10" s="357">
        <f>L9-L8</f>
        <v>-24.339246407627257</v>
      </c>
      <c r="M10" s="357">
        <f t="shared" ref="M10:AJ10" si="2">M9-M8</f>
        <v>-25.9558618814021</v>
      </c>
      <c r="N10" s="357">
        <f t="shared" si="2"/>
        <v>-26.932366274513296</v>
      </c>
      <c r="O10" s="357">
        <f t="shared" si="2"/>
        <v>-29.203633714886497</v>
      </c>
      <c r="P10" s="357">
        <f t="shared" si="2"/>
        <v>-39.188220900050844</v>
      </c>
      <c r="Q10" s="357">
        <f t="shared" si="2"/>
        <v>-40.481787879505802</v>
      </c>
      <c r="R10" s="357">
        <f t="shared" si="2"/>
        <v>-41.65522531509454</v>
      </c>
      <c r="S10" s="357">
        <f t="shared" si="2"/>
        <v>-42.772481443534346</v>
      </c>
      <c r="T10" s="357">
        <f t="shared" si="2"/>
        <v>-43.816887557179669</v>
      </c>
      <c r="U10" s="357">
        <f t="shared" si="2"/>
        <v>-66.191696278388847</v>
      </c>
      <c r="V10" s="357">
        <f t="shared" si="2"/>
        <v>-66.825474191323892</v>
      </c>
      <c r="W10" s="357">
        <f t="shared" si="2"/>
        <v>-67.682293076357837</v>
      </c>
      <c r="X10" s="357">
        <f t="shared" si="2"/>
        <v>-68.083800463271714</v>
      </c>
      <c r="Y10" s="357">
        <f t="shared" si="2"/>
        <v>-69.454705471773735</v>
      </c>
      <c r="Z10" s="357">
        <f t="shared" si="2"/>
        <v>-69.942164201275617</v>
      </c>
      <c r="AA10" s="357">
        <f t="shared" si="2"/>
        <v>-70.253563333653943</v>
      </c>
      <c r="AB10" s="357">
        <f t="shared" si="2"/>
        <v>-71.548614939209713</v>
      </c>
      <c r="AC10" s="357">
        <f t="shared" si="2"/>
        <v>-72.29211526810937</v>
      </c>
      <c r="AD10" s="357">
        <f t="shared" si="2"/>
        <v>-72.930572369941203</v>
      </c>
      <c r="AE10" s="357">
        <f t="shared" si="2"/>
        <v>-74.24749837379909</v>
      </c>
      <c r="AF10" s="357">
        <f t="shared" si="2"/>
        <v>-74.699213106342384</v>
      </c>
      <c r="AG10" s="357">
        <f t="shared" si="2"/>
        <v>-75.789140423329783</v>
      </c>
      <c r="AH10" s="357">
        <f t="shared" si="2"/>
        <v>-75.953181763183807</v>
      </c>
      <c r="AI10" s="357">
        <f t="shared" si="2"/>
        <v>-77.174617492160948</v>
      </c>
      <c r="AJ10" s="395">
        <f t="shared" si="2"/>
        <v>-78.343305703717007</v>
      </c>
    </row>
    <row r="11" spans="1:36" ht="15.75" x14ac:dyDescent="0.25">
      <c r="A11" s="156"/>
      <c r="B11" s="182"/>
      <c r="C11" s="158"/>
      <c r="D11" s="158"/>
      <c r="E11" s="183"/>
      <c r="F11" s="158"/>
      <c r="G11" s="158"/>
      <c r="H11" s="184"/>
      <c r="I11" s="185"/>
      <c r="J11" s="186"/>
      <c r="K11" s="158"/>
      <c r="L11" s="186"/>
      <c r="M11" s="187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158"/>
      <c r="AH11" s="158"/>
      <c r="AI11" s="158"/>
      <c r="AJ11" s="158"/>
    </row>
    <row r="12" spans="1:36" ht="15.75" x14ac:dyDescent="0.25">
      <c r="A12" s="156"/>
      <c r="B12" s="182"/>
      <c r="C12" s="158"/>
      <c r="D12" s="158"/>
      <c r="E12" s="188"/>
      <c r="F12" s="158"/>
      <c r="G12" s="158"/>
      <c r="H12" s="158"/>
      <c r="I12" s="160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  <c r="AE12" s="158"/>
      <c r="AF12" s="158"/>
      <c r="AG12" s="158"/>
      <c r="AH12" s="158"/>
      <c r="AI12" s="158"/>
      <c r="AJ12" s="158"/>
    </row>
    <row r="13" spans="1:36" ht="15.75" x14ac:dyDescent="0.25">
      <c r="A13" s="156"/>
      <c r="B13" s="182"/>
      <c r="C13" s="158"/>
      <c r="D13" s="140" t="str">
        <f>'TITLE PAGE'!B9</f>
        <v>Company:</v>
      </c>
      <c r="E13" s="319" t="str">
        <f>'TITLE PAGE'!D9</f>
        <v>Portsmouth Water</v>
      </c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8"/>
      <c r="AA13" s="158"/>
      <c r="AB13" s="158"/>
      <c r="AC13" s="158"/>
      <c r="AD13" s="158"/>
      <c r="AE13" s="158"/>
      <c r="AF13" s="158"/>
      <c r="AG13" s="158"/>
      <c r="AH13" s="158"/>
      <c r="AI13" s="158"/>
      <c r="AJ13" s="158"/>
    </row>
    <row r="14" spans="1:36" ht="15.75" x14ac:dyDescent="0.25">
      <c r="A14" s="156"/>
      <c r="B14" s="182"/>
      <c r="C14" s="158"/>
      <c r="D14" s="144" t="str">
        <f>'TITLE PAGE'!B10</f>
        <v>Resource Zone Name:</v>
      </c>
      <c r="E14" s="320" t="str">
        <f>'TITLE PAGE'!D10</f>
        <v>Company</v>
      </c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8"/>
      <c r="AD14" s="158"/>
      <c r="AE14" s="158"/>
      <c r="AF14" s="158"/>
      <c r="AG14" s="158"/>
      <c r="AH14" s="158"/>
      <c r="AI14" s="158"/>
      <c r="AJ14" s="158"/>
    </row>
    <row r="15" spans="1:36" x14ac:dyDescent="0.2">
      <c r="A15" s="156"/>
      <c r="B15" s="189"/>
      <c r="C15" s="158"/>
      <c r="D15" s="144" t="str">
        <f>'TITLE PAGE'!B11</f>
        <v>Resource Zone Number:</v>
      </c>
      <c r="E15" s="321" t="str">
        <f>'TITLE PAGE'!D11</f>
        <v>PRT 1</v>
      </c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8"/>
      <c r="AD15" s="158"/>
      <c r="AE15" s="158"/>
      <c r="AF15" s="158"/>
      <c r="AG15" s="158"/>
      <c r="AH15" s="158"/>
      <c r="AI15" s="158"/>
      <c r="AJ15" s="158"/>
    </row>
    <row r="16" spans="1:36" ht="15.75" x14ac:dyDescent="0.25">
      <c r="A16" s="156"/>
      <c r="B16" s="182"/>
      <c r="C16" s="158"/>
      <c r="D16" s="144" t="str">
        <f>'TITLE PAGE'!B12</f>
        <v xml:space="preserve">Planning Scenario Name:                                                                     </v>
      </c>
      <c r="E16" s="320" t="str">
        <f>'TITLE PAGE'!D12</f>
        <v>Dry Year Critical Period - benchmarking data</v>
      </c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8"/>
      <c r="AA16" s="158"/>
      <c r="AB16" s="158"/>
      <c r="AC16" s="158"/>
      <c r="AD16" s="158"/>
      <c r="AE16" s="158"/>
      <c r="AF16" s="158"/>
      <c r="AG16" s="158"/>
      <c r="AH16" s="158"/>
      <c r="AI16" s="158"/>
      <c r="AJ16" s="158"/>
    </row>
    <row r="17" spans="1:36" ht="15.75" x14ac:dyDescent="0.25">
      <c r="A17" s="156"/>
      <c r="B17" s="182"/>
      <c r="C17" s="158"/>
      <c r="D17" s="152" t="str">
        <f>'TITLE PAGE'!B13</f>
        <v xml:space="preserve">Chosen Level of Service:  </v>
      </c>
      <c r="E17" s="190" t="str">
        <f>'TITLE PAGE'!D13</f>
        <v>1 in 200</v>
      </c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8"/>
      <c r="AA17" s="158"/>
      <c r="AB17" s="158"/>
      <c r="AC17" s="158"/>
      <c r="AD17" s="158"/>
      <c r="AE17" s="158"/>
      <c r="AF17" s="158"/>
      <c r="AG17" s="158"/>
      <c r="AH17" s="158"/>
      <c r="AI17" s="158"/>
      <c r="AJ17" s="158"/>
    </row>
    <row r="18" spans="1:36" ht="15.75" x14ac:dyDescent="0.25">
      <c r="A18" s="156"/>
      <c r="B18" s="182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8"/>
      <c r="AA18" s="158"/>
      <c r="AB18" s="158"/>
      <c r="AC18" s="158"/>
      <c r="AD18" s="158"/>
      <c r="AE18" s="158"/>
      <c r="AF18" s="158"/>
      <c r="AG18" s="158"/>
      <c r="AH18" s="158"/>
      <c r="AI18" s="158"/>
      <c r="AJ18" s="158"/>
    </row>
    <row r="19" spans="1:36" ht="15.75" x14ac:dyDescent="0.25">
      <c r="A19" s="156"/>
      <c r="B19" s="182"/>
      <c r="C19" s="158"/>
      <c r="D19" s="158"/>
      <c r="E19" s="188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8"/>
      <c r="AA19" s="158"/>
      <c r="AB19" s="158"/>
      <c r="AC19" s="158"/>
      <c r="AD19" s="158"/>
      <c r="AE19" s="158"/>
      <c r="AF19" s="158"/>
      <c r="AG19" s="158"/>
      <c r="AH19" s="158"/>
      <c r="AI19" s="158"/>
      <c r="AJ19" s="158"/>
    </row>
  </sheetData>
  <mergeCells count="2">
    <mergeCell ref="I1:J1"/>
    <mergeCell ref="B3:B10"/>
  </mergeCells>
  <pageMargins left="0.7" right="0.7" top="0.75" bottom="0.75" header="0.3" footer="0.3"/>
  <pageSetup paperSize="9" orientation="portrait" verticalDpi="9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K128"/>
  <sheetViews>
    <sheetView zoomScale="70" zoomScaleNormal="70" workbookViewId="0">
      <pane ySplit="3" topLeftCell="A4" activePane="bottomLeft" state="frozen"/>
      <selection pane="bottomLeft" activeCell="L32" sqref="L32"/>
    </sheetView>
  </sheetViews>
  <sheetFormatPr defaultColWidth="8.88671875" defaultRowHeight="15" x14ac:dyDescent="0.2"/>
  <cols>
    <col min="1" max="1" width="1.33203125" customWidth="1"/>
    <col min="2" max="2" width="8" customWidth="1"/>
    <col min="3" max="3" width="45.109375" customWidth="1"/>
    <col min="4" max="4" width="18" customWidth="1"/>
    <col min="5" max="5" width="18" hidden="1" customWidth="1"/>
    <col min="6" max="7" width="10.21875" customWidth="1"/>
    <col min="8" max="8" width="11.44140625" hidden="1" customWidth="1"/>
    <col min="9" max="9" width="8.44140625" customWidth="1"/>
    <col min="10" max="10" width="8.5546875" customWidth="1"/>
    <col min="11" max="11" width="8.77734375" customWidth="1"/>
    <col min="12" max="36" width="11.44140625" customWidth="1"/>
    <col min="258" max="258" width="1.33203125" customWidth="1"/>
    <col min="259" max="259" width="8" customWidth="1"/>
    <col min="260" max="260" width="45.109375" customWidth="1"/>
    <col min="261" max="261" width="18" customWidth="1"/>
    <col min="262" max="263" width="10.21875" customWidth="1"/>
    <col min="264" max="292" width="11.44140625" customWidth="1"/>
    <col min="514" max="514" width="1.33203125" customWidth="1"/>
    <col min="515" max="515" width="8" customWidth="1"/>
    <col min="516" max="516" width="45.109375" customWidth="1"/>
    <col min="517" max="517" width="18" customWidth="1"/>
    <col min="518" max="519" width="10.21875" customWidth="1"/>
    <col min="520" max="548" width="11.44140625" customWidth="1"/>
    <col min="770" max="770" width="1.33203125" customWidth="1"/>
    <col min="771" max="771" width="8" customWidth="1"/>
    <col min="772" max="772" width="45.109375" customWidth="1"/>
    <col min="773" max="773" width="18" customWidth="1"/>
    <col min="774" max="775" width="10.21875" customWidth="1"/>
    <col min="776" max="804" width="11.44140625" customWidth="1"/>
    <col min="1026" max="1026" width="1.33203125" customWidth="1"/>
    <col min="1027" max="1027" width="8" customWidth="1"/>
    <col min="1028" max="1028" width="45.109375" customWidth="1"/>
    <col min="1029" max="1029" width="18" customWidth="1"/>
    <col min="1030" max="1031" width="10.21875" customWidth="1"/>
    <col min="1032" max="1060" width="11.44140625" customWidth="1"/>
    <col min="1282" max="1282" width="1.33203125" customWidth="1"/>
    <col min="1283" max="1283" width="8" customWidth="1"/>
    <col min="1284" max="1284" width="45.109375" customWidth="1"/>
    <col min="1285" max="1285" width="18" customWidth="1"/>
    <col min="1286" max="1287" width="10.21875" customWidth="1"/>
    <col min="1288" max="1316" width="11.44140625" customWidth="1"/>
    <col min="1538" max="1538" width="1.33203125" customWidth="1"/>
    <col min="1539" max="1539" width="8" customWidth="1"/>
    <col min="1540" max="1540" width="45.109375" customWidth="1"/>
    <col min="1541" max="1541" width="18" customWidth="1"/>
    <col min="1542" max="1543" width="10.21875" customWidth="1"/>
    <col min="1544" max="1572" width="11.44140625" customWidth="1"/>
    <col min="1794" max="1794" width="1.33203125" customWidth="1"/>
    <col min="1795" max="1795" width="8" customWidth="1"/>
    <col min="1796" max="1796" width="45.109375" customWidth="1"/>
    <col min="1797" max="1797" width="18" customWidth="1"/>
    <col min="1798" max="1799" width="10.21875" customWidth="1"/>
    <col min="1800" max="1828" width="11.44140625" customWidth="1"/>
    <col min="2050" max="2050" width="1.33203125" customWidth="1"/>
    <col min="2051" max="2051" width="8" customWidth="1"/>
    <col min="2052" max="2052" width="45.109375" customWidth="1"/>
    <col min="2053" max="2053" width="18" customWidth="1"/>
    <col min="2054" max="2055" width="10.21875" customWidth="1"/>
    <col min="2056" max="2084" width="11.44140625" customWidth="1"/>
    <col min="2306" max="2306" width="1.33203125" customWidth="1"/>
    <col min="2307" max="2307" width="8" customWidth="1"/>
    <col min="2308" max="2308" width="45.109375" customWidth="1"/>
    <col min="2309" max="2309" width="18" customWidth="1"/>
    <col min="2310" max="2311" width="10.21875" customWidth="1"/>
    <col min="2312" max="2340" width="11.44140625" customWidth="1"/>
    <col min="2562" max="2562" width="1.33203125" customWidth="1"/>
    <col min="2563" max="2563" width="8" customWidth="1"/>
    <col min="2564" max="2564" width="45.109375" customWidth="1"/>
    <col min="2565" max="2565" width="18" customWidth="1"/>
    <col min="2566" max="2567" width="10.21875" customWidth="1"/>
    <col min="2568" max="2596" width="11.44140625" customWidth="1"/>
    <col min="2818" max="2818" width="1.33203125" customWidth="1"/>
    <col min="2819" max="2819" width="8" customWidth="1"/>
    <col min="2820" max="2820" width="45.109375" customWidth="1"/>
    <col min="2821" max="2821" width="18" customWidth="1"/>
    <col min="2822" max="2823" width="10.21875" customWidth="1"/>
    <col min="2824" max="2852" width="11.44140625" customWidth="1"/>
    <col min="3074" max="3074" width="1.33203125" customWidth="1"/>
    <col min="3075" max="3075" width="8" customWidth="1"/>
    <col min="3076" max="3076" width="45.109375" customWidth="1"/>
    <col min="3077" max="3077" width="18" customWidth="1"/>
    <col min="3078" max="3079" width="10.21875" customWidth="1"/>
    <col min="3080" max="3108" width="11.44140625" customWidth="1"/>
    <col min="3330" max="3330" width="1.33203125" customWidth="1"/>
    <col min="3331" max="3331" width="8" customWidth="1"/>
    <col min="3332" max="3332" width="45.109375" customWidth="1"/>
    <col min="3333" max="3333" width="18" customWidth="1"/>
    <col min="3334" max="3335" width="10.21875" customWidth="1"/>
    <col min="3336" max="3364" width="11.44140625" customWidth="1"/>
    <col min="3586" max="3586" width="1.33203125" customWidth="1"/>
    <col min="3587" max="3587" width="8" customWidth="1"/>
    <col min="3588" max="3588" width="45.109375" customWidth="1"/>
    <col min="3589" max="3589" width="18" customWidth="1"/>
    <col min="3590" max="3591" width="10.21875" customWidth="1"/>
    <col min="3592" max="3620" width="11.44140625" customWidth="1"/>
    <col min="3842" max="3842" width="1.33203125" customWidth="1"/>
    <col min="3843" max="3843" width="8" customWidth="1"/>
    <col min="3844" max="3844" width="45.109375" customWidth="1"/>
    <col min="3845" max="3845" width="18" customWidth="1"/>
    <col min="3846" max="3847" width="10.21875" customWidth="1"/>
    <col min="3848" max="3876" width="11.44140625" customWidth="1"/>
    <col min="4098" max="4098" width="1.33203125" customWidth="1"/>
    <col min="4099" max="4099" width="8" customWidth="1"/>
    <col min="4100" max="4100" width="45.109375" customWidth="1"/>
    <col min="4101" max="4101" width="18" customWidth="1"/>
    <col min="4102" max="4103" width="10.21875" customWidth="1"/>
    <col min="4104" max="4132" width="11.44140625" customWidth="1"/>
    <col min="4354" max="4354" width="1.33203125" customWidth="1"/>
    <col min="4355" max="4355" width="8" customWidth="1"/>
    <col min="4356" max="4356" width="45.109375" customWidth="1"/>
    <col min="4357" max="4357" width="18" customWidth="1"/>
    <col min="4358" max="4359" width="10.21875" customWidth="1"/>
    <col min="4360" max="4388" width="11.44140625" customWidth="1"/>
    <col min="4610" max="4610" width="1.33203125" customWidth="1"/>
    <col min="4611" max="4611" width="8" customWidth="1"/>
    <col min="4612" max="4612" width="45.109375" customWidth="1"/>
    <col min="4613" max="4613" width="18" customWidth="1"/>
    <col min="4614" max="4615" width="10.21875" customWidth="1"/>
    <col min="4616" max="4644" width="11.44140625" customWidth="1"/>
    <col min="4866" max="4866" width="1.33203125" customWidth="1"/>
    <col min="4867" max="4867" width="8" customWidth="1"/>
    <col min="4868" max="4868" width="45.109375" customWidth="1"/>
    <col min="4869" max="4869" width="18" customWidth="1"/>
    <col min="4870" max="4871" width="10.21875" customWidth="1"/>
    <col min="4872" max="4900" width="11.44140625" customWidth="1"/>
    <col min="5122" max="5122" width="1.33203125" customWidth="1"/>
    <col min="5123" max="5123" width="8" customWidth="1"/>
    <col min="5124" max="5124" width="45.109375" customWidth="1"/>
    <col min="5125" max="5125" width="18" customWidth="1"/>
    <col min="5126" max="5127" width="10.21875" customWidth="1"/>
    <col min="5128" max="5156" width="11.44140625" customWidth="1"/>
    <col min="5378" max="5378" width="1.33203125" customWidth="1"/>
    <col min="5379" max="5379" width="8" customWidth="1"/>
    <col min="5380" max="5380" width="45.109375" customWidth="1"/>
    <col min="5381" max="5381" width="18" customWidth="1"/>
    <col min="5382" max="5383" width="10.21875" customWidth="1"/>
    <col min="5384" max="5412" width="11.44140625" customWidth="1"/>
    <col min="5634" max="5634" width="1.33203125" customWidth="1"/>
    <col min="5635" max="5635" width="8" customWidth="1"/>
    <col min="5636" max="5636" width="45.109375" customWidth="1"/>
    <col min="5637" max="5637" width="18" customWidth="1"/>
    <col min="5638" max="5639" width="10.21875" customWidth="1"/>
    <col min="5640" max="5668" width="11.44140625" customWidth="1"/>
    <col min="5890" max="5890" width="1.33203125" customWidth="1"/>
    <col min="5891" max="5891" width="8" customWidth="1"/>
    <col min="5892" max="5892" width="45.109375" customWidth="1"/>
    <col min="5893" max="5893" width="18" customWidth="1"/>
    <col min="5894" max="5895" width="10.21875" customWidth="1"/>
    <col min="5896" max="5924" width="11.44140625" customWidth="1"/>
    <col min="6146" max="6146" width="1.33203125" customWidth="1"/>
    <col min="6147" max="6147" width="8" customWidth="1"/>
    <col min="6148" max="6148" width="45.109375" customWidth="1"/>
    <col min="6149" max="6149" width="18" customWidth="1"/>
    <col min="6150" max="6151" width="10.21875" customWidth="1"/>
    <col min="6152" max="6180" width="11.44140625" customWidth="1"/>
    <col min="6402" max="6402" width="1.33203125" customWidth="1"/>
    <col min="6403" max="6403" width="8" customWidth="1"/>
    <col min="6404" max="6404" width="45.109375" customWidth="1"/>
    <col min="6405" max="6405" width="18" customWidth="1"/>
    <col min="6406" max="6407" width="10.21875" customWidth="1"/>
    <col min="6408" max="6436" width="11.44140625" customWidth="1"/>
    <col min="6658" max="6658" width="1.33203125" customWidth="1"/>
    <col min="6659" max="6659" width="8" customWidth="1"/>
    <col min="6660" max="6660" width="45.109375" customWidth="1"/>
    <col min="6661" max="6661" width="18" customWidth="1"/>
    <col min="6662" max="6663" width="10.21875" customWidth="1"/>
    <col min="6664" max="6692" width="11.44140625" customWidth="1"/>
    <col min="6914" max="6914" width="1.33203125" customWidth="1"/>
    <col min="6915" max="6915" width="8" customWidth="1"/>
    <col min="6916" max="6916" width="45.109375" customWidth="1"/>
    <col min="6917" max="6917" width="18" customWidth="1"/>
    <col min="6918" max="6919" width="10.21875" customWidth="1"/>
    <col min="6920" max="6948" width="11.44140625" customWidth="1"/>
    <col min="7170" max="7170" width="1.33203125" customWidth="1"/>
    <col min="7171" max="7171" width="8" customWidth="1"/>
    <col min="7172" max="7172" width="45.109375" customWidth="1"/>
    <col min="7173" max="7173" width="18" customWidth="1"/>
    <col min="7174" max="7175" width="10.21875" customWidth="1"/>
    <col min="7176" max="7204" width="11.44140625" customWidth="1"/>
    <col min="7426" max="7426" width="1.33203125" customWidth="1"/>
    <col min="7427" max="7427" width="8" customWidth="1"/>
    <col min="7428" max="7428" width="45.109375" customWidth="1"/>
    <col min="7429" max="7429" width="18" customWidth="1"/>
    <col min="7430" max="7431" width="10.21875" customWidth="1"/>
    <col min="7432" max="7460" width="11.44140625" customWidth="1"/>
    <col min="7682" max="7682" width="1.33203125" customWidth="1"/>
    <col min="7683" max="7683" width="8" customWidth="1"/>
    <col min="7684" max="7684" width="45.109375" customWidth="1"/>
    <col min="7685" max="7685" width="18" customWidth="1"/>
    <col min="7686" max="7687" width="10.21875" customWidth="1"/>
    <col min="7688" max="7716" width="11.44140625" customWidth="1"/>
    <col min="7938" max="7938" width="1.33203125" customWidth="1"/>
    <col min="7939" max="7939" width="8" customWidth="1"/>
    <col min="7940" max="7940" width="45.109375" customWidth="1"/>
    <col min="7941" max="7941" width="18" customWidth="1"/>
    <col min="7942" max="7943" width="10.21875" customWidth="1"/>
    <col min="7944" max="7972" width="11.44140625" customWidth="1"/>
    <col min="8194" max="8194" width="1.33203125" customWidth="1"/>
    <col min="8195" max="8195" width="8" customWidth="1"/>
    <col min="8196" max="8196" width="45.109375" customWidth="1"/>
    <col min="8197" max="8197" width="18" customWidth="1"/>
    <col min="8198" max="8199" width="10.21875" customWidth="1"/>
    <col min="8200" max="8228" width="11.44140625" customWidth="1"/>
    <col min="8450" max="8450" width="1.33203125" customWidth="1"/>
    <col min="8451" max="8451" width="8" customWidth="1"/>
    <col min="8452" max="8452" width="45.109375" customWidth="1"/>
    <col min="8453" max="8453" width="18" customWidth="1"/>
    <col min="8454" max="8455" width="10.21875" customWidth="1"/>
    <col min="8456" max="8484" width="11.44140625" customWidth="1"/>
    <col min="8706" max="8706" width="1.33203125" customWidth="1"/>
    <col min="8707" max="8707" width="8" customWidth="1"/>
    <col min="8708" max="8708" width="45.109375" customWidth="1"/>
    <col min="8709" max="8709" width="18" customWidth="1"/>
    <col min="8710" max="8711" width="10.21875" customWidth="1"/>
    <col min="8712" max="8740" width="11.44140625" customWidth="1"/>
    <col min="8962" max="8962" width="1.33203125" customWidth="1"/>
    <col min="8963" max="8963" width="8" customWidth="1"/>
    <col min="8964" max="8964" width="45.109375" customWidth="1"/>
    <col min="8965" max="8965" width="18" customWidth="1"/>
    <col min="8966" max="8967" width="10.21875" customWidth="1"/>
    <col min="8968" max="8996" width="11.44140625" customWidth="1"/>
    <col min="9218" max="9218" width="1.33203125" customWidth="1"/>
    <col min="9219" max="9219" width="8" customWidth="1"/>
    <col min="9220" max="9220" width="45.109375" customWidth="1"/>
    <col min="9221" max="9221" width="18" customWidth="1"/>
    <col min="9222" max="9223" width="10.21875" customWidth="1"/>
    <col min="9224" max="9252" width="11.44140625" customWidth="1"/>
    <col min="9474" max="9474" width="1.33203125" customWidth="1"/>
    <col min="9475" max="9475" width="8" customWidth="1"/>
    <col min="9476" max="9476" width="45.109375" customWidth="1"/>
    <col min="9477" max="9477" width="18" customWidth="1"/>
    <col min="9478" max="9479" width="10.21875" customWidth="1"/>
    <col min="9480" max="9508" width="11.44140625" customWidth="1"/>
    <col min="9730" max="9730" width="1.33203125" customWidth="1"/>
    <col min="9731" max="9731" width="8" customWidth="1"/>
    <col min="9732" max="9732" width="45.109375" customWidth="1"/>
    <col min="9733" max="9733" width="18" customWidth="1"/>
    <col min="9734" max="9735" width="10.21875" customWidth="1"/>
    <col min="9736" max="9764" width="11.44140625" customWidth="1"/>
    <col min="9986" max="9986" width="1.33203125" customWidth="1"/>
    <col min="9987" max="9987" width="8" customWidth="1"/>
    <col min="9988" max="9988" width="45.109375" customWidth="1"/>
    <col min="9989" max="9989" width="18" customWidth="1"/>
    <col min="9990" max="9991" width="10.21875" customWidth="1"/>
    <col min="9992" max="10020" width="11.44140625" customWidth="1"/>
    <col min="10242" max="10242" width="1.33203125" customWidth="1"/>
    <col min="10243" max="10243" width="8" customWidth="1"/>
    <col min="10244" max="10244" width="45.109375" customWidth="1"/>
    <col min="10245" max="10245" width="18" customWidth="1"/>
    <col min="10246" max="10247" width="10.21875" customWidth="1"/>
    <col min="10248" max="10276" width="11.44140625" customWidth="1"/>
    <col min="10498" max="10498" width="1.33203125" customWidth="1"/>
    <col min="10499" max="10499" width="8" customWidth="1"/>
    <col min="10500" max="10500" width="45.109375" customWidth="1"/>
    <col min="10501" max="10501" width="18" customWidth="1"/>
    <col min="10502" max="10503" width="10.21875" customWidth="1"/>
    <col min="10504" max="10532" width="11.44140625" customWidth="1"/>
    <col min="10754" max="10754" width="1.33203125" customWidth="1"/>
    <col min="10755" max="10755" width="8" customWidth="1"/>
    <col min="10756" max="10756" width="45.109375" customWidth="1"/>
    <col min="10757" max="10757" width="18" customWidth="1"/>
    <col min="10758" max="10759" width="10.21875" customWidth="1"/>
    <col min="10760" max="10788" width="11.44140625" customWidth="1"/>
    <col min="11010" max="11010" width="1.33203125" customWidth="1"/>
    <col min="11011" max="11011" width="8" customWidth="1"/>
    <col min="11012" max="11012" width="45.109375" customWidth="1"/>
    <col min="11013" max="11013" width="18" customWidth="1"/>
    <col min="11014" max="11015" width="10.21875" customWidth="1"/>
    <col min="11016" max="11044" width="11.44140625" customWidth="1"/>
    <col min="11266" max="11266" width="1.33203125" customWidth="1"/>
    <col min="11267" max="11267" width="8" customWidth="1"/>
    <col min="11268" max="11268" width="45.109375" customWidth="1"/>
    <col min="11269" max="11269" width="18" customWidth="1"/>
    <col min="11270" max="11271" width="10.21875" customWidth="1"/>
    <col min="11272" max="11300" width="11.44140625" customWidth="1"/>
    <col min="11522" max="11522" width="1.33203125" customWidth="1"/>
    <col min="11523" max="11523" width="8" customWidth="1"/>
    <col min="11524" max="11524" width="45.109375" customWidth="1"/>
    <col min="11525" max="11525" width="18" customWidth="1"/>
    <col min="11526" max="11527" width="10.21875" customWidth="1"/>
    <col min="11528" max="11556" width="11.44140625" customWidth="1"/>
    <col min="11778" max="11778" width="1.33203125" customWidth="1"/>
    <col min="11779" max="11779" width="8" customWidth="1"/>
    <col min="11780" max="11780" width="45.109375" customWidth="1"/>
    <col min="11781" max="11781" width="18" customWidth="1"/>
    <col min="11782" max="11783" width="10.21875" customWidth="1"/>
    <col min="11784" max="11812" width="11.44140625" customWidth="1"/>
    <col min="12034" max="12034" width="1.33203125" customWidth="1"/>
    <col min="12035" max="12035" width="8" customWidth="1"/>
    <col min="12036" max="12036" width="45.109375" customWidth="1"/>
    <col min="12037" max="12037" width="18" customWidth="1"/>
    <col min="12038" max="12039" width="10.21875" customWidth="1"/>
    <col min="12040" max="12068" width="11.44140625" customWidth="1"/>
    <col min="12290" max="12290" width="1.33203125" customWidth="1"/>
    <col min="12291" max="12291" width="8" customWidth="1"/>
    <col min="12292" max="12292" width="45.109375" customWidth="1"/>
    <col min="12293" max="12293" width="18" customWidth="1"/>
    <col min="12294" max="12295" width="10.21875" customWidth="1"/>
    <col min="12296" max="12324" width="11.44140625" customWidth="1"/>
    <col min="12546" max="12546" width="1.33203125" customWidth="1"/>
    <col min="12547" max="12547" width="8" customWidth="1"/>
    <col min="12548" max="12548" width="45.109375" customWidth="1"/>
    <col min="12549" max="12549" width="18" customWidth="1"/>
    <col min="12550" max="12551" width="10.21875" customWidth="1"/>
    <col min="12552" max="12580" width="11.44140625" customWidth="1"/>
    <col min="12802" max="12802" width="1.33203125" customWidth="1"/>
    <col min="12803" max="12803" width="8" customWidth="1"/>
    <col min="12804" max="12804" width="45.109375" customWidth="1"/>
    <col min="12805" max="12805" width="18" customWidth="1"/>
    <col min="12806" max="12807" width="10.21875" customWidth="1"/>
    <col min="12808" max="12836" width="11.44140625" customWidth="1"/>
    <col min="13058" max="13058" width="1.33203125" customWidth="1"/>
    <col min="13059" max="13059" width="8" customWidth="1"/>
    <col min="13060" max="13060" width="45.109375" customWidth="1"/>
    <col min="13061" max="13061" width="18" customWidth="1"/>
    <col min="13062" max="13063" width="10.21875" customWidth="1"/>
    <col min="13064" max="13092" width="11.44140625" customWidth="1"/>
    <col min="13314" max="13314" width="1.33203125" customWidth="1"/>
    <col min="13315" max="13315" width="8" customWidth="1"/>
    <col min="13316" max="13316" width="45.109375" customWidth="1"/>
    <col min="13317" max="13317" width="18" customWidth="1"/>
    <col min="13318" max="13319" width="10.21875" customWidth="1"/>
    <col min="13320" max="13348" width="11.44140625" customWidth="1"/>
    <col min="13570" max="13570" width="1.33203125" customWidth="1"/>
    <col min="13571" max="13571" width="8" customWidth="1"/>
    <col min="13572" max="13572" width="45.109375" customWidth="1"/>
    <col min="13573" max="13573" width="18" customWidth="1"/>
    <col min="13574" max="13575" width="10.21875" customWidth="1"/>
    <col min="13576" max="13604" width="11.44140625" customWidth="1"/>
    <col min="13826" max="13826" width="1.33203125" customWidth="1"/>
    <col min="13827" max="13827" width="8" customWidth="1"/>
    <col min="13828" max="13828" width="45.109375" customWidth="1"/>
    <col min="13829" max="13829" width="18" customWidth="1"/>
    <col min="13830" max="13831" width="10.21875" customWidth="1"/>
    <col min="13832" max="13860" width="11.44140625" customWidth="1"/>
    <col min="14082" max="14082" width="1.33203125" customWidth="1"/>
    <col min="14083" max="14083" width="8" customWidth="1"/>
    <col min="14084" max="14084" width="45.109375" customWidth="1"/>
    <col min="14085" max="14085" width="18" customWidth="1"/>
    <col min="14086" max="14087" width="10.21875" customWidth="1"/>
    <col min="14088" max="14116" width="11.44140625" customWidth="1"/>
    <col min="14338" max="14338" width="1.33203125" customWidth="1"/>
    <col min="14339" max="14339" width="8" customWidth="1"/>
    <col min="14340" max="14340" width="45.109375" customWidth="1"/>
    <col min="14341" max="14341" width="18" customWidth="1"/>
    <col min="14342" max="14343" width="10.21875" customWidth="1"/>
    <col min="14344" max="14372" width="11.44140625" customWidth="1"/>
    <col min="14594" max="14594" width="1.33203125" customWidth="1"/>
    <col min="14595" max="14595" width="8" customWidth="1"/>
    <col min="14596" max="14596" width="45.109375" customWidth="1"/>
    <col min="14597" max="14597" width="18" customWidth="1"/>
    <col min="14598" max="14599" width="10.21875" customWidth="1"/>
    <col min="14600" max="14628" width="11.44140625" customWidth="1"/>
    <col min="14850" max="14850" width="1.33203125" customWidth="1"/>
    <col min="14851" max="14851" width="8" customWidth="1"/>
    <col min="14852" max="14852" width="45.109375" customWidth="1"/>
    <col min="14853" max="14853" width="18" customWidth="1"/>
    <col min="14854" max="14855" width="10.21875" customWidth="1"/>
    <col min="14856" max="14884" width="11.44140625" customWidth="1"/>
    <col min="15106" max="15106" width="1.33203125" customWidth="1"/>
    <col min="15107" max="15107" width="8" customWidth="1"/>
    <col min="15108" max="15108" width="45.109375" customWidth="1"/>
    <col min="15109" max="15109" width="18" customWidth="1"/>
    <col min="15110" max="15111" width="10.21875" customWidth="1"/>
    <col min="15112" max="15140" width="11.44140625" customWidth="1"/>
    <col min="15362" max="15362" width="1.33203125" customWidth="1"/>
    <col min="15363" max="15363" width="8" customWidth="1"/>
    <col min="15364" max="15364" width="45.109375" customWidth="1"/>
    <col min="15365" max="15365" width="18" customWidth="1"/>
    <col min="15366" max="15367" width="10.21875" customWidth="1"/>
    <col min="15368" max="15396" width="11.44140625" customWidth="1"/>
    <col min="15618" max="15618" width="1.33203125" customWidth="1"/>
    <col min="15619" max="15619" width="8" customWidth="1"/>
    <col min="15620" max="15620" width="45.109375" customWidth="1"/>
    <col min="15621" max="15621" width="18" customWidth="1"/>
    <col min="15622" max="15623" width="10.21875" customWidth="1"/>
    <col min="15624" max="15652" width="11.44140625" customWidth="1"/>
    <col min="15874" max="15874" width="1.33203125" customWidth="1"/>
    <col min="15875" max="15875" width="8" customWidth="1"/>
    <col min="15876" max="15876" width="45.109375" customWidth="1"/>
    <col min="15877" max="15877" width="18" customWidth="1"/>
    <col min="15878" max="15879" width="10.21875" customWidth="1"/>
    <col min="15880" max="15908" width="11.44140625" customWidth="1"/>
    <col min="16130" max="16130" width="1.33203125" customWidth="1"/>
    <col min="16131" max="16131" width="8" customWidth="1"/>
    <col min="16132" max="16132" width="45.109375" customWidth="1"/>
    <col min="16133" max="16133" width="18" customWidth="1"/>
    <col min="16134" max="16135" width="10.21875" customWidth="1"/>
    <col min="16136" max="16164" width="11.44140625" customWidth="1"/>
  </cols>
  <sheetData>
    <row r="1" spans="1:37" ht="18" x14ac:dyDescent="0.25">
      <c r="A1" s="209"/>
      <c r="B1" s="210" t="s">
        <v>359</v>
      </c>
      <c r="C1" s="211"/>
      <c r="D1" s="212"/>
      <c r="E1" s="212"/>
      <c r="F1" s="213"/>
      <c r="G1" s="213"/>
      <c r="H1" s="213"/>
      <c r="I1" s="214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215"/>
      <c r="AI1" s="215"/>
      <c r="AJ1" s="215"/>
    </row>
    <row r="2" spans="1:37" ht="15.75" thickBot="1" x14ac:dyDescent="0.25">
      <c r="A2" s="205"/>
      <c r="B2" s="216"/>
      <c r="C2" s="217"/>
      <c r="D2" s="108"/>
      <c r="E2" s="108"/>
      <c r="F2" s="89"/>
      <c r="G2" s="89"/>
      <c r="H2" s="731" t="s">
        <v>360</v>
      </c>
      <c r="I2" s="732"/>
      <c r="J2" s="732"/>
      <c r="K2" s="732"/>
      <c r="L2" s="732"/>
      <c r="M2" s="732"/>
      <c r="N2" s="732"/>
      <c r="O2" s="732"/>
      <c r="P2" s="732"/>
      <c r="Q2" s="732"/>
      <c r="R2" s="732"/>
      <c r="S2" s="732"/>
      <c r="T2" s="732"/>
      <c r="U2" s="732"/>
      <c r="V2" s="732"/>
      <c r="W2" s="732"/>
      <c r="X2" s="732"/>
      <c r="Y2" s="732"/>
      <c r="Z2" s="732"/>
      <c r="AA2" s="732"/>
      <c r="AB2" s="732"/>
      <c r="AC2" s="732"/>
      <c r="AD2" s="732"/>
      <c r="AE2" s="732"/>
      <c r="AF2" s="732"/>
      <c r="AG2" s="732"/>
      <c r="AH2" s="732"/>
      <c r="AI2" s="732"/>
      <c r="AJ2" s="732"/>
    </row>
    <row r="3" spans="1:37" ht="39" thickBot="1" x14ac:dyDescent="0.25">
      <c r="A3" s="218"/>
      <c r="B3" s="127" t="s">
        <v>361</v>
      </c>
      <c r="C3" s="612" t="s">
        <v>362</v>
      </c>
      <c r="D3" s="613" t="s">
        <v>363</v>
      </c>
      <c r="E3" s="613"/>
      <c r="F3" s="614" t="s">
        <v>139</v>
      </c>
      <c r="G3" s="614" t="s">
        <v>188</v>
      </c>
      <c r="H3" s="615" t="str">
        <f>'TITLE PAGE'!D14</f>
        <v>2019/20</v>
      </c>
      <c r="I3" s="616" t="str">
        <f>'WRZ summary'!E5</f>
        <v>For info 2017-18</v>
      </c>
      <c r="J3" s="616" t="str">
        <f>'WRZ summary'!F5</f>
        <v>For info 2018-19</v>
      </c>
      <c r="K3" s="616" t="str">
        <f>'WRZ summary'!G5</f>
        <v>Revised Base Year 2019-2020</v>
      </c>
      <c r="L3" s="613" t="str">
        <f>'WRZ summary'!H5</f>
        <v>2020-21</v>
      </c>
      <c r="M3" s="613" t="str">
        <f>'WRZ summary'!I5</f>
        <v>2021-22</v>
      </c>
      <c r="N3" s="613" t="str">
        <f>'WRZ summary'!J5</f>
        <v>2022-23</v>
      </c>
      <c r="O3" s="613" t="str">
        <f>'WRZ summary'!K5</f>
        <v>2023-24</v>
      </c>
      <c r="P3" s="613" t="str">
        <f>'WRZ summary'!L5</f>
        <v>2024-25</v>
      </c>
      <c r="Q3" s="613" t="str">
        <f>'WRZ summary'!M5</f>
        <v>2025-26</v>
      </c>
      <c r="R3" s="613" t="str">
        <f>'WRZ summary'!N5</f>
        <v>2026-27</v>
      </c>
      <c r="S3" s="613" t="str">
        <f>'WRZ summary'!O5</f>
        <v>2027-28</v>
      </c>
      <c r="T3" s="613" t="str">
        <f>'WRZ summary'!P5</f>
        <v>2028-29</v>
      </c>
      <c r="U3" s="613" t="str">
        <f>'WRZ summary'!Q5</f>
        <v>2029-2030</v>
      </c>
      <c r="V3" s="613" t="str">
        <f>'WRZ summary'!R5</f>
        <v>2030-2031</v>
      </c>
      <c r="W3" s="613" t="str">
        <f>'WRZ summary'!S5</f>
        <v>2031-2032</v>
      </c>
      <c r="X3" s="613" t="str">
        <f>'WRZ summary'!T5</f>
        <v>2032-33</v>
      </c>
      <c r="Y3" s="613" t="str">
        <f>'WRZ summary'!U5</f>
        <v>2033-34</v>
      </c>
      <c r="Z3" s="613" t="str">
        <f>'WRZ summary'!V5</f>
        <v>2034-35</v>
      </c>
      <c r="AA3" s="613" t="str">
        <f>'WRZ summary'!W5</f>
        <v>2035-36</v>
      </c>
      <c r="AB3" s="613" t="str">
        <f>'WRZ summary'!X5</f>
        <v>2036-37</v>
      </c>
      <c r="AC3" s="613" t="str">
        <f>'WRZ summary'!Y5</f>
        <v>2037-38</v>
      </c>
      <c r="AD3" s="613" t="str">
        <f>'WRZ summary'!Z5</f>
        <v>2038-39</v>
      </c>
      <c r="AE3" s="613" t="str">
        <f>'WRZ summary'!AA5</f>
        <v>2039-40</v>
      </c>
      <c r="AF3" s="613" t="str">
        <f>'WRZ summary'!AB5</f>
        <v>2040-41</v>
      </c>
      <c r="AG3" s="613" t="str">
        <f>'WRZ summary'!AC5</f>
        <v>2041-42</v>
      </c>
      <c r="AH3" s="613" t="str">
        <f>'WRZ summary'!AD5</f>
        <v>2042-43</v>
      </c>
      <c r="AI3" s="613" t="str">
        <f>'WRZ summary'!AE5</f>
        <v>2043-44</v>
      </c>
      <c r="AJ3" s="617" t="str">
        <f>'WRZ summary'!AF5</f>
        <v>2044-45</v>
      </c>
      <c r="AK3" s="370"/>
    </row>
    <row r="4" spans="1:37" x14ac:dyDescent="0.2">
      <c r="A4" s="219"/>
      <c r="B4" s="220">
        <v>58</v>
      </c>
      <c r="C4" s="387" t="s">
        <v>364</v>
      </c>
      <c r="D4" s="221" t="s">
        <v>120</v>
      </c>
      <c r="E4" s="221"/>
      <c r="F4" s="222" t="s">
        <v>73</v>
      </c>
      <c r="G4" s="222">
        <v>2</v>
      </c>
      <c r="H4" s="609">
        <f t="shared" ref="H4:AJ4" si="0">SUM(H5,H13,H16,-H19,-H23,-H26,-H29,H32)</f>
        <v>0</v>
      </c>
      <c r="I4" s="610">
        <f t="shared" si="0"/>
        <v>4.5</v>
      </c>
      <c r="J4" s="610">
        <f t="shared" si="0"/>
        <v>4.5</v>
      </c>
      <c r="K4" s="610">
        <f t="shared" si="0"/>
        <v>26</v>
      </c>
      <c r="L4" s="487">
        <f t="shared" si="0"/>
        <v>26</v>
      </c>
      <c r="M4" s="487">
        <f>SUM(M5,M13,M16,-M19,-M23,-M26,-M29,M32)</f>
        <v>26</v>
      </c>
      <c r="N4" s="487">
        <f t="shared" si="0"/>
        <v>26</v>
      </c>
      <c r="O4" s="487">
        <f t="shared" si="0"/>
        <v>26</v>
      </c>
      <c r="P4" s="487">
        <f t="shared" si="0"/>
        <v>36.5</v>
      </c>
      <c r="Q4" s="487">
        <f t="shared" si="0"/>
        <v>36.5</v>
      </c>
      <c r="R4" s="487">
        <f t="shared" si="0"/>
        <v>36.5</v>
      </c>
      <c r="S4" s="487">
        <f t="shared" si="0"/>
        <v>36.5</v>
      </c>
      <c r="T4" s="487">
        <f t="shared" si="0"/>
        <v>36.5</v>
      </c>
      <c r="U4" s="487">
        <f t="shared" si="0"/>
        <v>57.8</v>
      </c>
      <c r="V4" s="487">
        <f t="shared" si="0"/>
        <v>57.8</v>
      </c>
      <c r="W4" s="487">
        <f t="shared" si="0"/>
        <v>57.8</v>
      </c>
      <c r="X4" s="487">
        <f t="shared" si="0"/>
        <v>57.8</v>
      </c>
      <c r="Y4" s="487">
        <f t="shared" si="0"/>
        <v>57.8</v>
      </c>
      <c r="Z4" s="487">
        <f t="shared" si="0"/>
        <v>57.8</v>
      </c>
      <c r="AA4" s="487">
        <f t="shared" si="0"/>
        <v>57.8</v>
      </c>
      <c r="AB4" s="487">
        <f t="shared" si="0"/>
        <v>57.8</v>
      </c>
      <c r="AC4" s="487">
        <f t="shared" si="0"/>
        <v>57.8</v>
      </c>
      <c r="AD4" s="487">
        <f t="shared" si="0"/>
        <v>57.8</v>
      </c>
      <c r="AE4" s="487">
        <f t="shared" si="0"/>
        <v>57.8</v>
      </c>
      <c r="AF4" s="487">
        <f t="shared" si="0"/>
        <v>57.8</v>
      </c>
      <c r="AG4" s="487">
        <f t="shared" si="0"/>
        <v>57.8</v>
      </c>
      <c r="AH4" s="487">
        <f t="shared" si="0"/>
        <v>57.8</v>
      </c>
      <c r="AI4" s="487">
        <f t="shared" si="0"/>
        <v>57.8</v>
      </c>
      <c r="AJ4" s="611">
        <f t="shared" si="0"/>
        <v>57.8</v>
      </c>
      <c r="AK4" s="370"/>
    </row>
    <row r="5" spans="1:37" x14ac:dyDescent="0.2">
      <c r="A5" s="223"/>
      <c r="B5" s="224">
        <f>B4+0.1</f>
        <v>58.1</v>
      </c>
      <c r="C5" s="605" t="s">
        <v>365</v>
      </c>
      <c r="D5" s="225" t="s">
        <v>120</v>
      </c>
      <c r="E5" s="225"/>
      <c r="F5" s="226" t="s">
        <v>73</v>
      </c>
      <c r="G5" s="226">
        <v>2</v>
      </c>
      <c r="H5" s="328">
        <f t="shared" ref="H5:AJ5" si="1">SUM(H6:H12)</f>
        <v>0</v>
      </c>
      <c r="I5" s="337">
        <f t="shared" si="1"/>
        <v>4.5</v>
      </c>
      <c r="J5" s="337">
        <f t="shared" si="1"/>
        <v>4.5</v>
      </c>
      <c r="K5" s="337">
        <f t="shared" si="1"/>
        <v>4.5</v>
      </c>
      <c r="L5" s="330">
        <f t="shared" si="1"/>
        <v>4.5</v>
      </c>
      <c r="M5" s="330">
        <f t="shared" si="1"/>
        <v>4.5</v>
      </c>
      <c r="N5" s="330">
        <f t="shared" si="1"/>
        <v>4.5</v>
      </c>
      <c r="O5" s="330">
        <f t="shared" si="1"/>
        <v>4.5</v>
      </c>
      <c r="P5" s="330">
        <f t="shared" si="1"/>
        <v>15</v>
      </c>
      <c r="Q5" s="330">
        <f t="shared" si="1"/>
        <v>15</v>
      </c>
      <c r="R5" s="330">
        <f t="shared" si="1"/>
        <v>15</v>
      </c>
      <c r="S5" s="330">
        <f t="shared" si="1"/>
        <v>15</v>
      </c>
      <c r="T5" s="330">
        <f t="shared" si="1"/>
        <v>15</v>
      </c>
      <c r="U5" s="330">
        <f t="shared" si="1"/>
        <v>36.299999999999997</v>
      </c>
      <c r="V5" s="330">
        <f t="shared" si="1"/>
        <v>36.299999999999997</v>
      </c>
      <c r="W5" s="330">
        <f t="shared" si="1"/>
        <v>36.299999999999997</v>
      </c>
      <c r="X5" s="330">
        <f t="shared" si="1"/>
        <v>36.299999999999997</v>
      </c>
      <c r="Y5" s="330">
        <f t="shared" si="1"/>
        <v>36.299999999999997</v>
      </c>
      <c r="Z5" s="330">
        <f t="shared" si="1"/>
        <v>36.299999999999997</v>
      </c>
      <c r="AA5" s="330">
        <f t="shared" si="1"/>
        <v>36.299999999999997</v>
      </c>
      <c r="AB5" s="330">
        <f t="shared" si="1"/>
        <v>36.299999999999997</v>
      </c>
      <c r="AC5" s="330">
        <f t="shared" si="1"/>
        <v>36.299999999999997</v>
      </c>
      <c r="AD5" s="330">
        <f t="shared" si="1"/>
        <v>36.299999999999997</v>
      </c>
      <c r="AE5" s="330">
        <f t="shared" si="1"/>
        <v>36.299999999999997</v>
      </c>
      <c r="AF5" s="330">
        <f t="shared" si="1"/>
        <v>36.299999999999997</v>
      </c>
      <c r="AG5" s="330">
        <f t="shared" si="1"/>
        <v>36.299999999999997</v>
      </c>
      <c r="AH5" s="330">
        <f t="shared" si="1"/>
        <v>36.299999999999997</v>
      </c>
      <c r="AI5" s="330">
        <f t="shared" si="1"/>
        <v>36.299999999999997</v>
      </c>
      <c r="AJ5" s="348">
        <f t="shared" si="1"/>
        <v>36.299999999999997</v>
      </c>
      <c r="AK5" s="370"/>
    </row>
    <row r="6" spans="1:37" x14ac:dyDescent="0.2">
      <c r="A6" s="223"/>
      <c r="B6" s="227" t="s">
        <v>120</v>
      </c>
      <c r="C6" s="228" t="s">
        <v>568</v>
      </c>
      <c r="D6" s="228" t="s">
        <v>569</v>
      </c>
      <c r="E6" s="228"/>
      <c r="F6" s="229" t="s">
        <v>73</v>
      </c>
      <c r="G6" s="229">
        <v>2</v>
      </c>
      <c r="H6" s="328">
        <v>0</v>
      </c>
      <c r="I6" s="337">
        <v>0</v>
      </c>
      <c r="J6" s="337">
        <v>0</v>
      </c>
      <c r="K6" s="337">
        <v>0</v>
      </c>
      <c r="L6" s="346">
        <v>0</v>
      </c>
      <c r="M6" s="346">
        <v>0</v>
      </c>
      <c r="N6" s="346">
        <v>0</v>
      </c>
      <c r="O6" s="346">
        <v>0</v>
      </c>
      <c r="P6" s="346">
        <v>0</v>
      </c>
      <c r="Q6" s="346">
        <v>0</v>
      </c>
      <c r="R6" s="346">
        <v>0</v>
      </c>
      <c r="S6" s="346">
        <v>0</v>
      </c>
      <c r="T6" s="346">
        <v>0</v>
      </c>
      <c r="U6" s="346">
        <v>21.3</v>
      </c>
      <c r="V6" s="346">
        <v>21.3</v>
      </c>
      <c r="W6" s="346">
        <v>21.3</v>
      </c>
      <c r="X6" s="346">
        <v>21.3</v>
      </c>
      <c r="Y6" s="346">
        <v>21.3</v>
      </c>
      <c r="Z6" s="346">
        <v>21.3</v>
      </c>
      <c r="AA6" s="346">
        <v>21.3</v>
      </c>
      <c r="AB6" s="346">
        <v>21.3</v>
      </c>
      <c r="AC6" s="346">
        <v>21.3</v>
      </c>
      <c r="AD6" s="346">
        <v>21.3</v>
      </c>
      <c r="AE6" s="346">
        <v>21.3</v>
      </c>
      <c r="AF6" s="346">
        <v>21.3</v>
      </c>
      <c r="AG6" s="346">
        <v>21.3</v>
      </c>
      <c r="AH6" s="346">
        <v>21.3</v>
      </c>
      <c r="AI6" s="346">
        <v>21.3</v>
      </c>
      <c r="AJ6" s="346">
        <v>21.3</v>
      </c>
      <c r="AK6" s="370"/>
    </row>
    <row r="7" spans="1:37" x14ac:dyDescent="0.2">
      <c r="A7" s="223"/>
      <c r="B7" s="227"/>
      <c r="C7" s="621" t="s">
        <v>594</v>
      </c>
      <c r="D7" s="621" t="s">
        <v>595</v>
      </c>
      <c r="E7" s="228"/>
      <c r="F7" s="229" t="s">
        <v>73</v>
      </c>
      <c r="G7" s="229">
        <v>2</v>
      </c>
      <c r="H7" s="324">
        <v>0</v>
      </c>
      <c r="I7" s="440">
        <v>0</v>
      </c>
      <c r="J7" s="440">
        <v>0</v>
      </c>
      <c r="K7" s="440">
        <v>0</v>
      </c>
      <c r="L7" s="365">
        <v>0</v>
      </c>
      <c r="M7" s="365">
        <v>0</v>
      </c>
      <c r="N7" s="365">
        <v>0</v>
      </c>
      <c r="O7" s="365">
        <v>0</v>
      </c>
      <c r="P7" s="365">
        <v>15</v>
      </c>
      <c r="Q7" s="365">
        <v>15</v>
      </c>
      <c r="R7" s="365">
        <v>15</v>
      </c>
      <c r="S7" s="365">
        <v>15</v>
      </c>
      <c r="T7" s="365">
        <v>15</v>
      </c>
      <c r="U7" s="365">
        <v>15</v>
      </c>
      <c r="V7" s="365">
        <v>15</v>
      </c>
      <c r="W7" s="365">
        <v>15</v>
      </c>
      <c r="X7" s="365">
        <v>15</v>
      </c>
      <c r="Y7" s="365">
        <v>15</v>
      </c>
      <c r="Z7" s="365">
        <v>15</v>
      </c>
      <c r="AA7" s="365">
        <v>15</v>
      </c>
      <c r="AB7" s="365">
        <v>15</v>
      </c>
      <c r="AC7" s="365">
        <v>15</v>
      </c>
      <c r="AD7" s="365">
        <v>15</v>
      </c>
      <c r="AE7" s="365">
        <v>15</v>
      </c>
      <c r="AF7" s="365">
        <v>15</v>
      </c>
      <c r="AG7" s="365">
        <v>15</v>
      </c>
      <c r="AH7" s="365">
        <v>15</v>
      </c>
      <c r="AI7" s="365">
        <v>15</v>
      </c>
      <c r="AJ7" s="365">
        <v>15</v>
      </c>
      <c r="AK7" s="370"/>
    </row>
    <row r="8" spans="1:37" x14ac:dyDescent="0.2">
      <c r="A8" s="223"/>
      <c r="B8" s="227"/>
      <c r="C8" s="621" t="s">
        <v>593</v>
      </c>
      <c r="D8" s="621" t="s">
        <v>596</v>
      </c>
      <c r="E8" s="228"/>
      <c r="F8" s="229" t="s">
        <v>73</v>
      </c>
      <c r="G8" s="229">
        <v>2</v>
      </c>
      <c r="H8" s="324"/>
      <c r="I8" s="440">
        <v>4.5</v>
      </c>
      <c r="J8" s="440">
        <v>4.5</v>
      </c>
      <c r="K8" s="440">
        <v>4.5</v>
      </c>
      <c r="L8" s="365">
        <v>4.5</v>
      </c>
      <c r="M8" s="365">
        <v>4.5</v>
      </c>
      <c r="N8" s="365">
        <v>4.5</v>
      </c>
      <c r="O8" s="365">
        <v>4.5</v>
      </c>
      <c r="P8" s="365">
        <v>0</v>
      </c>
      <c r="Q8" s="365">
        <v>0</v>
      </c>
      <c r="R8" s="365">
        <v>0</v>
      </c>
      <c r="S8" s="365">
        <v>0</v>
      </c>
      <c r="T8" s="365">
        <v>0</v>
      </c>
      <c r="U8" s="365">
        <v>0</v>
      </c>
      <c r="V8" s="365">
        <v>0</v>
      </c>
      <c r="W8" s="365">
        <v>0</v>
      </c>
      <c r="X8" s="365">
        <v>0</v>
      </c>
      <c r="Y8" s="365">
        <v>0</v>
      </c>
      <c r="Z8" s="365">
        <v>0</v>
      </c>
      <c r="AA8" s="365">
        <v>0</v>
      </c>
      <c r="AB8" s="365">
        <v>0</v>
      </c>
      <c r="AC8" s="365">
        <v>0</v>
      </c>
      <c r="AD8" s="365">
        <v>0</v>
      </c>
      <c r="AE8" s="365">
        <v>0</v>
      </c>
      <c r="AF8" s="365">
        <v>0</v>
      </c>
      <c r="AG8" s="365">
        <v>0</v>
      </c>
      <c r="AH8" s="365">
        <v>0</v>
      </c>
      <c r="AI8" s="365">
        <v>0</v>
      </c>
      <c r="AJ8" s="365">
        <v>0</v>
      </c>
      <c r="AK8" s="370"/>
    </row>
    <row r="9" spans="1:37" x14ac:dyDescent="0.2">
      <c r="A9" s="223"/>
      <c r="B9" s="227"/>
      <c r="C9" s="228"/>
      <c r="D9" s="228"/>
      <c r="E9" s="228"/>
      <c r="F9" s="229"/>
      <c r="G9" s="229"/>
      <c r="H9" s="324"/>
      <c r="I9" s="440"/>
      <c r="J9" s="440"/>
      <c r="K9" s="440"/>
      <c r="L9" s="365"/>
      <c r="M9" s="365"/>
      <c r="N9" s="365"/>
      <c r="O9" s="365"/>
      <c r="P9" s="365"/>
      <c r="Q9" s="365"/>
      <c r="R9" s="365"/>
      <c r="S9" s="365"/>
      <c r="T9" s="365"/>
      <c r="U9" s="365"/>
      <c r="V9" s="365"/>
      <c r="W9" s="365"/>
      <c r="X9" s="365"/>
      <c r="Y9" s="365"/>
      <c r="Z9" s="365"/>
      <c r="AA9" s="365"/>
      <c r="AB9" s="365"/>
      <c r="AC9" s="365"/>
      <c r="AD9" s="365"/>
      <c r="AE9" s="365"/>
      <c r="AF9" s="365"/>
      <c r="AG9" s="365"/>
      <c r="AH9" s="365"/>
      <c r="AI9" s="365"/>
      <c r="AJ9" s="365"/>
      <c r="AK9" s="370"/>
    </row>
    <row r="10" spans="1:37" x14ac:dyDescent="0.2">
      <c r="A10" s="223"/>
      <c r="B10" s="227"/>
      <c r="C10" s="228"/>
      <c r="D10" s="228"/>
      <c r="E10" s="228"/>
      <c r="F10" s="229"/>
      <c r="G10" s="229"/>
      <c r="H10" s="324"/>
      <c r="I10" s="440"/>
      <c r="J10" s="440"/>
      <c r="K10" s="440"/>
      <c r="L10" s="365"/>
      <c r="M10" s="365"/>
      <c r="N10" s="365"/>
      <c r="O10" s="365"/>
      <c r="P10" s="365"/>
      <c r="Q10" s="365"/>
      <c r="R10" s="365"/>
      <c r="S10" s="365"/>
      <c r="T10" s="365"/>
      <c r="U10" s="365"/>
      <c r="V10" s="365"/>
      <c r="W10" s="365"/>
      <c r="X10" s="365"/>
      <c r="Y10" s="365"/>
      <c r="Z10" s="365"/>
      <c r="AA10" s="365"/>
      <c r="AB10" s="365"/>
      <c r="AC10" s="365"/>
      <c r="AD10" s="365"/>
      <c r="AE10" s="365"/>
      <c r="AF10" s="365"/>
      <c r="AG10" s="365"/>
      <c r="AH10" s="365"/>
      <c r="AI10" s="365"/>
      <c r="AJ10" s="365"/>
      <c r="AK10" s="370"/>
    </row>
    <row r="11" spans="1:37" x14ac:dyDescent="0.2">
      <c r="A11" s="223"/>
      <c r="B11" s="227"/>
      <c r="C11" s="228"/>
      <c r="D11" s="228"/>
      <c r="E11" s="228"/>
      <c r="F11" s="229"/>
      <c r="G11" s="229"/>
      <c r="H11" s="324"/>
      <c r="I11" s="440"/>
      <c r="J11" s="440"/>
      <c r="K11" s="440"/>
      <c r="L11" s="365"/>
      <c r="M11" s="365"/>
      <c r="N11" s="365"/>
      <c r="O11" s="365"/>
      <c r="P11" s="365"/>
      <c r="Q11" s="365"/>
      <c r="R11" s="365"/>
      <c r="S11" s="365"/>
      <c r="T11" s="365"/>
      <c r="U11" s="365"/>
      <c r="V11" s="365"/>
      <c r="W11" s="365"/>
      <c r="X11" s="365"/>
      <c r="Y11" s="365"/>
      <c r="Z11" s="365"/>
      <c r="AA11" s="365"/>
      <c r="AB11" s="365"/>
      <c r="AC11" s="365"/>
      <c r="AD11" s="365"/>
      <c r="AE11" s="365"/>
      <c r="AF11" s="365"/>
      <c r="AG11" s="365"/>
      <c r="AH11" s="365"/>
      <c r="AI11" s="365"/>
      <c r="AJ11" s="365"/>
      <c r="AK11" s="370"/>
    </row>
    <row r="12" spans="1:37" x14ac:dyDescent="0.2">
      <c r="A12" s="223"/>
      <c r="B12" s="430" t="s">
        <v>120</v>
      </c>
      <c r="C12" s="339" t="s">
        <v>366</v>
      </c>
      <c r="D12" s="340" t="s">
        <v>120</v>
      </c>
      <c r="E12" s="340"/>
      <c r="F12" s="341" t="s">
        <v>120</v>
      </c>
      <c r="G12" s="341"/>
      <c r="H12" s="342" t="s">
        <v>120</v>
      </c>
      <c r="I12" s="343" t="s">
        <v>120</v>
      </c>
      <c r="J12" s="343" t="s">
        <v>120</v>
      </c>
      <c r="K12" s="343" t="s">
        <v>120</v>
      </c>
      <c r="L12" s="341" t="s">
        <v>120</v>
      </c>
      <c r="M12" s="341" t="s">
        <v>120</v>
      </c>
      <c r="N12" s="341" t="s">
        <v>120</v>
      </c>
      <c r="O12" s="341" t="s">
        <v>120</v>
      </c>
      <c r="P12" s="341" t="s">
        <v>120</v>
      </c>
      <c r="Q12" s="341" t="s">
        <v>120</v>
      </c>
      <c r="R12" s="341" t="s">
        <v>120</v>
      </c>
      <c r="S12" s="341" t="s">
        <v>120</v>
      </c>
      <c r="T12" s="341" t="s">
        <v>120</v>
      </c>
      <c r="U12" s="341" t="s">
        <v>120</v>
      </c>
      <c r="V12" s="341" t="s">
        <v>120</v>
      </c>
      <c r="W12" s="341" t="s">
        <v>120</v>
      </c>
      <c r="X12" s="341" t="s">
        <v>120</v>
      </c>
      <c r="Y12" s="341" t="s">
        <v>120</v>
      </c>
      <c r="Z12" s="341" t="s">
        <v>120</v>
      </c>
      <c r="AA12" s="341" t="s">
        <v>120</v>
      </c>
      <c r="AB12" s="341" t="s">
        <v>120</v>
      </c>
      <c r="AC12" s="341" t="s">
        <v>120</v>
      </c>
      <c r="AD12" s="341" t="s">
        <v>120</v>
      </c>
      <c r="AE12" s="341" t="s">
        <v>120</v>
      </c>
      <c r="AF12" s="341" t="s">
        <v>120</v>
      </c>
      <c r="AG12" s="341" t="s">
        <v>120</v>
      </c>
      <c r="AH12" s="341" t="s">
        <v>120</v>
      </c>
      <c r="AI12" s="341" t="s">
        <v>120</v>
      </c>
      <c r="AJ12" s="390" t="s">
        <v>120</v>
      </c>
      <c r="AK12" s="370"/>
    </row>
    <row r="13" spans="1:37" x14ac:dyDescent="0.2">
      <c r="A13" s="223"/>
      <c r="B13" s="224">
        <f>B5+0.1</f>
        <v>58.2</v>
      </c>
      <c r="C13" s="344" t="s">
        <v>367</v>
      </c>
      <c r="D13" s="345" t="s">
        <v>120</v>
      </c>
      <c r="E13" s="345"/>
      <c r="F13" s="226" t="s">
        <v>73</v>
      </c>
      <c r="G13" s="226">
        <v>2</v>
      </c>
      <c r="H13" s="328">
        <f t="shared" ref="H13:AJ13" si="2">SUM(H14:H15)</f>
        <v>0</v>
      </c>
      <c r="I13" s="337">
        <f t="shared" si="2"/>
        <v>0</v>
      </c>
      <c r="J13" s="337">
        <f t="shared" si="2"/>
        <v>0</v>
      </c>
      <c r="K13" s="337">
        <f t="shared" si="2"/>
        <v>0</v>
      </c>
      <c r="L13" s="330">
        <f t="shared" si="2"/>
        <v>0</v>
      </c>
      <c r="M13" s="330">
        <f t="shared" si="2"/>
        <v>0</v>
      </c>
      <c r="N13" s="330">
        <f t="shared" si="2"/>
        <v>0</v>
      </c>
      <c r="O13" s="330">
        <f t="shared" si="2"/>
        <v>0</v>
      </c>
      <c r="P13" s="330">
        <f t="shared" si="2"/>
        <v>0</v>
      </c>
      <c r="Q13" s="330">
        <f t="shared" si="2"/>
        <v>0</v>
      </c>
      <c r="R13" s="330">
        <f t="shared" si="2"/>
        <v>0</v>
      </c>
      <c r="S13" s="330">
        <f t="shared" si="2"/>
        <v>0</v>
      </c>
      <c r="T13" s="330">
        <f t="shared" si="2"/>
        <v>0</v>
      </c>
      <c r="U13" s="330">
        <f t="shared" si="2"/>
        <v>0</v>
      </c>
      <c r="V13" s="330">
        <f t="shared" si="2"/>
        <v>0</v>
      </c>
      <c r="W13" s="330">
        <f t="shared" si="2"/>
        <v>0</v>
      </c>
      <c r="X13" s="330">
        <f t="shared" si="2"/>
        <v>0</v>
      </c>
      <c r="Y13" s="330">
        <f t="shared" si="2"/>
        <v>0</v>
      </c>
      <c r="Z13" s="330">
        <f t="shared" si="2"/>
        <v>0</v>
      </c>
      <c r="AA13" s="330">
        <f t="shared" si="2"/>
        <v>0</v>
      </c>
      <c r="AB13" s="330">
        <f t="shared" si="2"/>
        <v>0</v>
      </c>
      <c r="AC13" s="330">
        <f t="shared" si="2"/>
        <v>0</v>
      </c>
      <c r="AD13" s="330">
        <f t="shared" si="2"/>
        <v>0</v>
      </c>
      <c r="AE13" s="330">
        <f t="shared" si="2"/>
        <v>0</v>
      </c>
      <c r="AF13" s="330">
        <f t="shared" si="2"/>
        <v>0</v>
      </c>
      <c r="AG13" s="330">
        <f t="shared" si="2"/>
        <v>0</v>
      </c>
      <c r="AH13" s="330">
        <f t="shared" si="2"/>
        <v>0</v>
      </c>
      <c r="AI13" s="330">
        <f t="shared" si="2"/>
        <v>0</v>
      </c>
      <c r="AJ13" s="348">
        <f t="shared" si="2"/>
        <v>0</v>
      </c>
      <c r="AK13" s="370"/>
    </row>
    <row r="14" spans="1:37" x14ac:dyDescent="0.2">
      <c r="A14" s="223"/>
      <c r="B14" s="227" t="s">
        <v>120</v>
      </c>
      <c r="C14" s="228"/>
      <c r="D14" s="228"/>
      <c r="E14" s="228"/>
      <c r="F14" s="230" t="s">
        <v>73</v>
      </c>
      <c r="G14" s="230">
        <v>2</v>
      </c>
      <c r="H14" s="328"/>
      <c r="I14" s="337"/>
      <c r="J14" s="337"/>
      <c r="K14" s="337"/>
      <c r="L14" s="346"/>
      <c r="M14" s="346"/>
      <c r="N14" s="346"/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346"/>
      <c r="Z14" s="346"/>
      <c r="AA14" s="346"/>
      <c r="AB14" s="346"/>
      <c r="AC14" s="346"/>
      <c r="AD14" s="346"/>
      <c r="AE14" s="346"/>
      <c r="AF14" s="346"/>
      <c r="AG14" s="346"/>
      <c r="AH14" s="346"/>
      <c r="AI14" s="346"/>
      <c r="AJ14" s="389"/>
      <c r="AK14" s="370"/>
    </row>
    <row r="15" spans="1:37" x14ac:dyDescent="0.2">
      <c r="A15" s="205"/>
      <c r="B15" s="430" t="s">
        <v>120</v>
      </c>
      <c r="C15" s="339" t="s">
        <v>366</v>
      </c>
      <c r="D15" s="340" t="s">
        <v>120</v>
      </c>
      <c r="E15" s="340"/>
      <c r="F15" s="284" t="s">
        <v>120</v>
      </c>
      <c r="G15" s="341"/>
      <c r="H15" s="342" t="s">
        <v>120</v>
      </c>
      <c r="I15" s="343" t="s">
        <v>120</v>
      </c>
      <c r="J15" s="343" t="s">
        <v>120</v>
      </c>
      <c r="K15" s="343" t="s">
        <v>120</v>
      </c>
      <c r="L15" s="341" t="s">
        <v>120</v>
      </c>
      <c r="M15" s="341" t="s">
        <v>120</v>
      </c>
      <c r="N15" s="341" t="s">
        <v>120</v>
      </c>
      <c r="O15" s="341" t="s">
        <v>120</v>
      </c>
      <c r="P15" s="341" t="s">
        <v>120</v>
      </c>
      <c r="Q15" s="341" t="s">
        <v>120</v>
      </c>
      <c r="R15" s="341" t="s">
        <v>120</v>
      </c>
      <c r="S15" s="341" t="s">
        <v>120</v>
      </c>
      <c r="T15" s="341" t="s">
        <v>120</v>
      </c>
      <c r="U15" s="341" t="s">
        <v>120</v>
      </c>
      <c r="V15" s="341" t="s">
        <v>120</v>
      </c>
      <c r="W15" s="341" t="s">
        <v>120</v>
      </c>
      <c r="X15" s="341" t="s">
        <v>120</v>
      </c>
      <c r="Y15" s="341" t="s">
        <v>120</v>
      </c>
      <c r="Z15" s="341" t="s">
        <v>120</v>
      </c>
      <c r="AA15" s="341" t="s">
        <v>120</v>
      </c>
      <c r="AB15" s="341" t="s">
        <v>120</v>
      </c>
      <c r="AC15" s="341" t="s">
        <v>120</v>
      </c>
      <c r="AD15" s="341" t="s">
        <v>120</v>
      </c>
      <c r="AE15" s="341" t="s">
        <v>120</v>
      </c>
      <c r="AF15" s="341" t="s">
        <v>120</v>
      </c>
      <c r="AG15" s="341" t="s">
        <v>120</v>
      </c>
      <c r="AH15" s="341" t="s">
        <v>120</v>
      </c>
      <c r="AI15" s="341" t="s">
        <v>120</v>
      </c>
      <c r="AJ15" s="390" t="s">
        <v>120</v>
      </c>
      <c r="AK15" s="370"/>
    </row>
    <row r="16" spans="1:37" x14ac:dyDescent="0.2">
      <c r="A16" s="223"/>
      <c r="B16" s="224">
        <f>B13+0.1</f>
        <v>58.300000000000004</v>
      </c>
      <c r="C16" s="344" t="s">
        <v>368</v>
      </c>
      <c r="D16" s="234" t="s">
        <v>120</v>
      </c>
      <c r="E16" s="234"/>
      <c r="F16" s="231" t="s">
        <v>73</v>
      </c>
      <c r="G16" s="231">
        <v>2</v>
      </c>
      <c r="H16" s="328">
        <f t="shared" ref="H16:AJ16" si="3">SUM(H17:H18)</f>
        <v>0</v>
      </c>
      <c r="I16" s="337">
        <f t="shared" si="3"/>
        <v>0</v>
      </c>
      <c r="J16" s="337">
        <f t="shared" si="3"/>
        <v>0</v>
      </c>
      <c r="K16" s="337">
        <f t="shared" si="3"/>
        <v>0</v>
      </c>
      <c r="L16" s="330">
        <f t="shared" si="3"/>
        <v>0</v>
      </c>
      <c r="M16" s="330">
        <f t="shared" si="3"/>
        <v>0</v>
      </c>
      <c r="N16" s="330">
        <f t="shared" si="3"/>
        <v>0</v>
      </c>
      <c r="O16" s="330">
        <f t="shared" si="3"/>
        <v>0</v>
      </c>
      <c r="P16" s="330">
        <f t="shared" si="3"/>
        <v>0</v>
      </c>
      <c r="Q16" s="330">
        <f t="shared" si="3"/>
        <v>0</v>
      </c>
      <c r="R16" s="330">
        <f t="shared" si="3"/>
        <v>0</v>
      </c>
      <c r="S16" s="330">
        <f t="shared" si="3"/>
        <v>0</v>
      </c>
      <c r="T16" s="330">
        <f t="shared" si="3"/>
        <v>0</v>
      </c>
      <c r="U16" s="330">
        <f t="shared" si="3"/>
        <v>0</v>
      </c>
      <c r="V16" s="330">
        <f t="shared" si="3"/>
        <v>0</v>
      </c>
      <c r="W16" s="330">
        <f t="shared" si="3"/>
        <v>0</v>
      </c>
      <c r="X16" s="330">
        <f t="shared" si="3"/>
        <v>0</v>
      </c>
      <c r="Y16" s="330">
        <f t="shared" si="3"/>
        <v>0</v>
      </c>
      <c r="Z16" s="330">
        <f t="shared" si="3"/>
        <v>0</v>
      </c>
      <c r="AA16" s="330">
        <f t="shared" si="3"/>
        <v>0</v>
      </c>
      <c r="AB16" s="330">
        <f t="shared" si="3"/>
        <v>0</v>
      </c>
      <c r="AC16" s="330">
        <f t="shared" si="3"/>
        <v>0</v>
      </c>
      <c r="AD16" s="330">
        <f t="shared" si="3"/>
        <v>0</v>
      </c>
      <c r="AE16" s="330">
        <f t="shared" si="3"/>
        <v>0</v>
      </c>
      <c r="AF16" s="330">
        <f t="shared" si="3"/>
        <v>0</v>
      </c>
      <c r="AG16" s="330">
        <f t="shared" si="3"/>
        <v>0</v>
      </c>
      <c r="AH16" s="330">
        <f t="shared" si="3"/>
        <v>0</v>
      </c>
      <c r="AI16" s="330">
        <f t="shared" si="3"/>
        <v>0</v>
      </c>
      <c r="AJ16" s="348">
        <f t="shared" si="3"/>
        <v>0</v>
      </c>
    </row>
    <row r="17" spans="1:36" x14ac:dyDescent="0.2">
      <c r="A17" s="223"/>
      <c r="B17" s="227" t="s">
        <v>120</v>
      </c>
      <c r="C17" s="228"/>
      <c r="D17" s="228"/>
      <c r="E17" s="228"/>
      <c r="F17" s="230" t="s">
        <v>73</v>
      </c>
      <c r="G17" s="230">
        <v>2</v>
      </c>
      <c r="H17" s="328"/>
      <c r="I17" s="337"/>
      <c r="J17" s="337"/>
      <c r="K17" s="337"/>
      <c r="L17" s="346"/>
      <c r="M17" s="346"/>
      <c r="N17" s="346"/>
      <c r="O17" s="346"/>
      <c r="P17" s="346"/>
      <c r="Q17" s="346"/>
      <c r="R17" s="346"/>
      <c r="S17" s="346"/>
      <c r="T17" s="346"/>
      <c r="U17" s="346"/>
      <c r="V17" s="346"/>
      <c r="W17" s="346"/>
      <c r="X17" s="346"/>
      <c r="Y17" s="346"/>
      <c r="Z17" s="346"/>
      <c r="AA17" s="346"/>
      <c r="AB17" s="346"/>
      <c r="AC17" s="346"/>
      <c r="AD17" s="346"/>
      <c r="AE17" s="346"/>
      <c r="AF17" s="346"/>
      <c r="AG17" s="346"/>
      <c r="AH17" s="346"/>
      <c r="AI17" s="346"/>
      <c r="AJ17" s="389"/>
    </row>
    <row r="18" spans="1:36" x14ac:dyDescent="0.2">
      <c r="A18" s="223"/>
      <c r="B18" s="430" t="s">
        <v>120</v>
      </c>
      <c r="C18" s="339" t="s">
        <v>366</v>
      </c>
      <c r="D18" s="340" t="s">
        <v>120</v>
      </c>
      <c r="E18" s="340"/>
      <c r="F18" s="284" t="s">
        <v>120</v>
      </c>
      <c r="G18" s="341"/>
      <c r="H18" s="342" t="s">
        <v>120</v>
      </c>
      <c r="I18" s="343" t="s">
        <v>120</v>
      </c>
      <c r="J18" s="343" t="s">
        <v>120</v>
      </c>
      <c r="K18" s="343" t="s">
        <v>120</v>
      </c>
      <c r="L18" s="341" t="s">
        <v>120</v>
      </c>
      <c r="M18" s="341" t="s">
        <v>120</v>
      </c>
      <c r="N18" s="341" t="s">
        <v>120</v>
      </c>
      <c r="O18" s="341" t="s">
        <v>120</v>
      </c>
      <c r="P18" s="341" t="s">
        <v>120</v>
      </c>
      <c r="Q18" s="341" t="s">
        <v>120</v>
      </c>
      <c r="R18" s="341" t="s">
        <v>120</v>
      </c>
      <c r="S18" s="341" t="s">
        <v>120</v>
      </c>
      <c r="T18" s="341" t="s">
        <v>120</v>
      </c>
      <c r="U18" s="341" t="s">
        <v>120</v>
      </c>
      <c r="V18" s="341" t="s">
        <v>120</v>
      </c>
      <c r="W18" s="341" t="s">
        <v>120</v>
      </c>
      <c r="X18" s="341" t="s">
        <v>120</v>
      </c>
      <c r="Y18" s="341" t="s">
        <v>120</v>
      </c>
      <c r="Z18" s="341" t="s">
        <v>120</v>
      </c>
      <c r="AA18" s="341" t="s">
        <v>120</v>
      </c>
      <c r="AB18" s="341" t="s">
        <v>120</v>
      </c>
      <c r="AC18" s="341" t="s">
        <v>120</v>
      </c>
      <c r="AD18" s="341" t="s">
        <v>120</v>
      </c>
      <c r="AE18" s="341" t="s">
        <v>120</v>
      </c>
      <c r="AF18" s="341" t="s">
        <v>120</v>
      </c>
      <c r="AG18" s="341" t="s">
        <v>120</v>
      </c>
      <c r="AH18" s="341" t="s">
        <v>120</v>
      </c>
      <c r="AI18" s="341" t="s">
        <v>120</v>
      </c>
      <c r="AJ18" s="390" t="s">
        <v>120</v>
      </c>
    </row>
    <row r="19" spans="1:36" ht="25.5" x14ac:dyDescent="0.2">
      <c r="A19" s="223"/>
      <c r="B19" s="224">
        <f>B16+0.1</f>
        <v>58.400000000000006</v>
      </c>
      <c r="C19" s="344" t="s">
        <v>369</v>
      </c>
      <c r="D19" s="234" t="s">
        <v>120</v>
      </c>
      <c r="E19" s="234"/>
      <c r="F19" s="231" t="s">
        <v>73</v>
      </c>
      <c r="G19" s="231">
        <v>2</v>
      </c>
      <c r="H19" s="328">
        <f t="shared" ref="H19:AJ19" si="4">SUM(H20:H21)</f>
        <v>0</v>
      </c>
      <c r="I19" s="337">
        <f t="shared" si="4"/>
        <v>0</v>
      </c>
      <c r="J19" s="337">
        <f t="shared" si="4"/>
        <v>0</v>
      </c>
      <c r="K19" s="337">
        <f t="shared" si="4"/>
        <v>0</v>
      </c>
      <c r="L19" s="330">
        <f t="shared" si="4"/>
        <v>0</v>
      </c>
      <c r="M19" s="330">
        <f t="shared" si="4"/>
        <v>0</v>
      </c>
      <c r="N19" s="330">
        <f t="shared" si="4"/>
        <v>0</v>
      </c>
      <c r="O19" s="330">
        <f t="shared" si="4"/>
        <v>0</v>
      </c>
      <c r="P19" s="330">
        <f t="shared" si="4"/>
        <v>0</v>
      </c>
      <c r="Q19" s="330">
        <f t="shared" si="4"/>
        <v>0</v>
      </c>
      <c r="R19" s="330">
        <f t="shared" si="4"/>
        <v>0</v>
      </c>
      <c r="S19" s="330">
        <f t="shared" si="4"/>
        <v>0</v>
      </c>
      <c r="T19" s="330">
        <f t="shared" si="4"/>
        <v>0</v>
      </c>
      <c r="U19" s="330">
        <f t="shared" si="4"/>
        <v>0</v>
      </c>
      <c r="V19" s="330">
        <f t="shared" si="4"/>
        <v>0</v>
      </c>
      <c r="W19" s="330">
        <f t="shared" si="4"/>
        <v>0</v>
      </c>
      <c r="X19" s="330">
        <f t="shared" si="4"/>
        <v>0</v>
      </c>
      <c r="Y19" s="330">
        <f t="shared" si="4"/>
        <v>0</v>
      </c>
      <c r="Z19" s="330">
        <f t="shared" si="4"/>
        <v>0</v>
      </c>
      <c r="AA19" s="330">
        <f t="shared" si="4"/>
        <v>0</v>
      </c>
      <c r="AB19" s="330">
        <f t="shared" si="4"/>
        <v>0</v>
      </c>
      <c r="AC19" s="330">
        <f t="shared" si="4"/>
        <v>0</v>
      </c>
      <c r="AD19" s="330">
        <f t="shared" si="4"/>
        <v>0</v>
      </c>
      <c r="AE19" s="330">
        <f t="shared" si="4"/>
        <v>0</v>
      </c>
      <c r="AF19" s="330">
        <f t="shared" si="4"/>
        <v>0</v>
      </c>
      <c r="AG19" s="330">
        <f t="shared" si="4"/>
        <v>0</v>
      </c>
      <c r="AH19" s="330">
        <f t="shared" si="4"/>
        <v>0</v>
      </c>
      <c r="AI19" s="330">
        <f t="shared" si="4"/>
        <v>0</v>
      </c>
      <c r="AJ19" s="348">
        <f t="shared" si="4"/>
        <v>0</v>
      </c>
    </row>
    <row r="20" spans="1:36" x14ac:dyDescent="0.2">
      <c r="A20" s="223"/>
      <c r="B20" s="227" t="s">
        <v>120</v>
      </c>
      <c r="C20" s="228"/>
      <c r="D20" s="228"/>
      <c r="E20" s="228"/>
      <c r="F20" s="230" t="s">
        <v>73</v>
      </c>
      <c r="G20" s="230">
        <v>2</v>
      </c>
      <c r="H20" s="328"/>
      <c r="I20" s="337"/>
      <c r="J20" s="337"/>
      <c r="K20" s="337"/>
      <c r="L20" s="346"/>
      <c r="M20" s="346"/>
      <c r="N20" s="346"/>
      <c r="O20" s="346"/>
      <c r="P20" s="346"/>
      <c r="Q20" s="346"/>
      <c r="R20" s="346"/>
      <c r="S20" s="346"/>
      <c r="T20" s="346"/>
      <c r="U20" s="346"/>
      <c r="V20" s="346"/>
      <c r="W20" s="346"/>
      <c r="X20" s="346"/>
      <c r="Y20" s="346"/>
      <c r="Z20" s="346"/>
      <c r="AA20" s="346"/>
      <c r="AB20" s="346"/>
      <c r="AC20" s="346"/>
      <c r="AD20" s="346"/>
      <c r="AE20" s="346"/>
      <c r="AF20" s="346"/>
      <c r="AG20" s="346"/>
      <c r="AH20" s="346"/>
      <c r="AI20" s="346"/>
      <c r="AJ20" s="389"/>
    </row>
    <row r="21" spans="1:36" x14ac:dyDescent="0.2">
      <c r="A21" s="223"/>
      <c r="B21" s="430" t="s">
        <v>120</v>
      </c>
      <c r="C21" s="339" t="s">
        <v>366</v>
      </c>
      <c r="D21" s="340" t="s">
        <v>120</v>
      </c>
      <c r="E21" s="340"/>
      <c r="F21" s="284" t="s">
        <v>120</v>
      </c>
      <c r="G21" s="341"/>
      <c r="H21" s="342" t="s">
        <v>120</v>
      </c>
      <c r="I21" s="523" t="s">
        <v>120</v>
      </c>
      <c r="J21" s="523" t="s">
        <v>120</v>
      </c>
      <c r="K21" s="523" t="s">
        <v>120</v>
      </c>
      <c r="L21" s="341" t="s">
        <v>120</v>
      </c>
      <c r="M21" s="341" t="s">
        <v>120</v>
      </c>
      <c r="N21" s="341" t="s">
        <v>120</v>
      </c>
      <c r="O21" s="341" t="s">
        <v>120</v>
      </c>
      <c r="P21" s="341" t="s">
        <v>120</v>
      </c>
      <c r="Q21" s="341" t="s">
        <v>120</v>
      </c>
      <c r="R21" s="341" t="s">
        <v>120</v>
      </c>
      <c r="S21" s="341" t="s">
        <v>120</v>
      </c>
      <c r="T21" s="341" t="s">
        <v>120</v>
      </c>
      <c r="U21" s="341" t="s">
        <v>120</v>
      </c>
      <c r="V21" s="341" t="s">
        <v>120</v>
      </c>
      <c r="W21" s="341" t="s">
        <v>120</v>
      </c>
      <c r="X21" s="341" t="s">
        <v>120</v>
      </c>
      <c r="Y21" s="341" t="s">
        <v>120</v>
      </c>
      <c r="Z21" s="341" t="s">
        <v>120</v>
      </c>
      <c r="AA21" s="341" t="s">
        <v>120</v>
      </c>
      <c r="AB21" s="341" t="s">
        <v>120</v>
      </c>
      <c r="AC21" s="341" t="s">
        <v>120</v>
      </c>
      <c r="AD21" s="341" t="s">
        <v>120</v>
      </c>
      <c r="AE21" s="341" t="s">
        <v>120</v>
      </c>
      <c r="AF21" s="341" t="s">
        <v>120</v>
      </c>
      <c r="AG21" s="341" t="s">
        <v>120</v>
      </c>
      <c r="AH21" s="341" t="s">
        <v>120</v>
      </c>
      <c r="AI21" s="341" t="s">
        <v>120</v>
      </c>
      <c r="AJ21" s="390" t="s">
        <v>120</v>
      </c>
    </row>
    <row r="22" spans="1:36" x14ac:dyDescent="0.2">
      <c r="A22" s="223"/>
      <c r="B22" s="224">
        <f>B19+0.1</f>
        <v>58.500000000000007</v>
      </c>
      <c r="C22" s="524" t="s">
        <v>370</v>
      </c>
      <c r="D22" s="232"/>
      <c r="E22" s="232"/>
      <c r="F22" s="231" t="s">
        <v>73</v>
      </c>
      <c r="G22" s="233">
        <v>2</v>
      </c>
      <c r="H22" s="324">
        <f t="shared" ref="H22:AJ22" si="5">SUM(H23+H26)</f>
        <v>0</v>
      </c>
      <c r="I22" s="337">
        <f t="shared" si="5"/>
        <v>0</v>
      </c>
      <c r="J22" s="337">
        <f t="shared" si="5"/>
        <v>0</v>
      </c>
      <c r="K22" s="337">
        <f t="shared" si="5"/>
        <v>0</v>
      </c>
      <c r="L22" s="330">
        <f t="shared" si="5"/>
        <v>0</v>
      </c>
      <c r="M22" s="330">
        <f t="shared" si="5"/>
        <v>0</v>
      </c>
      <c r="N22" s="330">
        <f t="shared" si="5"/>
        <v>0</v>
      </c>
      <c r="O22" s="330">
        <f t="shared" si="5"/>
        <v>0</v>
      </c>
      <c r="P22" s="330">
        <f t="shared" si="5"/>
        <v>0</v>
      </c>
      <c r="Q22" s="330">
        <f t="shared" si="5"/>
        <v>0</v>
      </c>
      <c r="R22" s="330">
        <f t="shared" si="5"/>
        <v>0</v>
      </c>
      <c r="S22" s="330">
        <f t="shared" si="5"/>
        <v>0</v>
      </c>
      <c r="T22" s="330">
        <f t="shared" si="5"/>
        <v>0</v>
      </c>
      <c r="U22" s="330">
        <f t="shared" si="5"/>
        <v>0</v>
      </c>
      <c r="V22" s="330">
        <f t="shared" si="5"/>
        <v>0</v>
      </c>
      <c r="W22" s="330">
        <f t="shared" si="5"/>
        <v>0</v>
      </c>
      <c r="X22" s="330">
        <f t="shared" si="5"/>
        <v>0</v>
      </c>
      <c r="Y22" s="330">
        <f t="shared" si="5"/>
        <v>0</v>
      </c>
      <c r="Z22" s="330">
        <f t="shared" si="5"/>
        <v>0</v>
      </c>
      <c r="AA22" s="330">
        <f t="shared" si="5"/>
        <v>0</v>
      </c>
      <c r="AB22" s="330">
        <f t="shared" si="5"/>
        <v>0</v>
      </c>
      <c r="AC22" s="330">
        <f t="shared" si="5"/>
        <v>0</v>
      </c>
      <c r="AD22" s="330">
        <f t="shared" si="5"/>
        <v>0</v>
      </c>
      <c r="AE22" s="330">
        <f t="shared" si="5"/>
        <v>0</v>
      </c>
      <c r="AF22" s="330">
        <f t="shared" si="5"/>
        <v>0</v>
      </c>
      <c r="AG22" s="330">
        <f t="shared" si="5"/>
        <v>0</v>
      </c>
      <c r="AH22" s="330">
        <f t="shared" si="5"/>
        <v>0</v>
      </c>
      <c r="AI22" s="330">
        <f t="shared" si="5"/>
        <v>0</v>
      </c>
      <c r="AJ22" s="348">
        <f t="shared" si="5"/>
        <v>0</v>
      </c>
    </row>
    <row r="23" spans="1:36" x14ac:dyDescent="0.2">
      <c r="A23" s="223"/>
      <c r="B23" s="224">
        <f>B22+0.01</f>
        <v>58.510000000000005</v>
      </c>
      <c r="C23" s="344" t="s">
        <v>371</v>
      </c>
      <c r="D23" s="234" t="s">
        <v>120</v>
      </c>
      <c r="E23" s="234"/>
      <c r="F23" s="231" t="s">
        <v>73</v>
      </c>
      <c r="G23" s="231">
        <v>2</v>
      </c>
      <c r="H23" s="328">
        <f t="shared" ref="H23:AJ23" si="6">SUM(H24:H25)</f>
        <v>0</v>
      </c>
      <c r="I23" s="337">
        <f t="shared" si="6"/>
        <v>0</v>
      </c>
      <c r="J23" s="337">
        <f t="shared" si="6"/>
        <v>0</v>
      </c>
      <c r="K23" s="337">
        <f t="shared" si="6"/>
        <v>0</v>
      </c>
      <c r="L23" s="330">
        <f t="shared" si="6"/>
        <v>0</v>
      </c>
      <c r="M23" s="330">
        <f t="shared" si="6"/>
        <v>0</v>
      </c>
      <c r="N23" s="330">
        <f t="shared" si="6"/>
        <v>0</v>
      </c>
      <c r="O23" s="330">
        <f t="shared" si="6"/>
        <v>0</v>
      </c>
      <c r="P23" s="330">
        <f t="shared" si="6"/>
        <v>0</v>
      </c>
      <c r="Q23" s="330">
        <f t="shared" si="6"/>
        <v>0</v>
      </c>
      <c r="R23" s="330">
        <f t="shared" si="6"/>
        <v>0</v>
      </c>
      <c r="S23" s="330">
        <f t="shared" si="6"/>
        <v>0</v>
      </c>
      <c r="T23" s="330">
        <f t="shared" si="6"/>
        <v>0</v>
      </c>
      <c r="U23" s="330">
        <f t="shared" si="6"/>
        <v>0</v>
      </c>
      <c r="V23" s="330">
        <f t="shared" si="6"/>
        <v>0</v>
      </c>
      <c r="W23" s="330">
        <f t="shared" si="6"/>
        <v>0</v>
      </c>
      <c r="X23" s="330">
        <f t="shared" si="6"/>
        <v>0</v>
      </c>
      <c r="Y23" s="330">
        <f t="shared" si="6"/>
        <v>0</v>
      </c>
      <c r="Z23" s="330">
        <f t="shared" si="6"/>
        <v>0</v>
      </c>
      <c r="AA23" s="330">
        <f t="shared" si="6"/>
        <v>0</v>
      </c>
      <c r="AB23" s="330">
        <f t="shared" si="6"/>
        <v>0</v>
      </c>
      <c r="AC23" s="330">
        <f t="shared" si="6"/>
        <v>0</v>
      </c>
      <c r="AD23" s="330">
        <f t="shared" si="6"/>
        <v>0</v>
      </c>
      <c r="AE23" s="330">
        <f t="shared" si="6"/>
        <v>0</v>
      </c>
      <c r="AF23" s="330">
        <f t="shared" si="6"/>
        <v>0</v>
      </c>
      <c r="AG23" s="330">
        <f t="shared" si="6"/>
        <v>0</v>
      </c>
      <c r="AH23" s="330">
        <f t="shared" si="6"/>
        <v>0</v>
      </c>
      <c r="AI23" s="330">
        <f t="shared" si="6"/>
        <v>0</v>
      </c>
      <c r="AJ23" s="348">
        <f t="shared" si="6"/>
        <v>0</v>
      </c>
    </row>
    <row r="24" spans="1:36" x14ac:dyDescent="0.2">
      <c r="A24" s="223"/>
      <c r="B24" s="227" t="s">
        <v>120</v>
      </c>
      <c r="C24" s="228"/>
      <c r="D24" s="228"/>
      <c r="E24" s="228"/>
      <c r="F24" s="230" t="s">
        <v>73</v>
      </c>
      <c r="G24" s="230">
        <v>2</v>
      </c>
      <c r="H24" s="328"/>
      <c r="I24" s="337"/>
      <c r="J24" s="337"/>
      <c r="K24" s="337"/>
      <c r="L24" s="346"/>
      <c r="M24" s="346"/>
      <c r="N24" s="346"/>
      <c r="O24" s="346"/>
      <c r="P24" s="346"/>
      <c r="Q24" s="346"/>
      <c r="R24" s="346"/>
      <c r="S24" s="346"/>
      <c r="T24" s="346"/>
      <c r="U24" s="346"/>
      <c r="V24" s="346"/>
      <c r="W24" s="346"/>
      <c r="X24" s="346"/>
      <c r="Y24" s="346"/>
      <c r="Z24" s="346"/>
      <c r="AA24" s="346"/>
      <c r="AB24" s="346"/>
      <c r="AC24" s="346"/>
      <c r="AD24" s="346"/>
      <c r="AE24" s="346"/>
      <c r="AF24" s="346"/>
      <c r="AG24" s="346"/>
      <c r="AH24" s="346"/>
      <c r="AI24" s="346"/>
      <c r="AJ24" s="389"/>
    </row>
    <row r="25" spans="1:36" x14ac:dyDescent="0.2">
      <c r="A25" s="223"/>
      <c r="B25" s="430" t="s">
        <v>120</v>
      </c>
      <c r="C25" s="339" t="s">
        <v>366</v>
      </c>
      <c r="D25" s="340" t="s">
        <v>120</v>
      </c>
      <c r="E25" s="340"/>
      <c r="F25" s="284" t="s">
        <v>120</v>
      </c>
      <c r="G25" s="341"/>
      <c r="H25" s="342" t="s">
        <v>120</v>
      </c>
      <c r="I25" s="343" t="s">
        <v>120</v>
      </c>
      <c r="J25" s="343" t="s">
        <v>120</v>
      </c>
      <c r="K25" s="343" t="s">
        <v>120</v>
      </c>
      <c r="L25" s="341" t="s">
        <v>120</v>
      </c>
      <c r="M25" s="341" t="s">
        <v>120</v>
      </c>
      <c r="N25" s="341" t="s">
        <v>120</v>
      </c>
      <c r="O25" s="341" t="s">
        <v>120</v>
      </c>
      <c r="P25" s="341" t="s">
        <v>120</v>
      </c>
      <c r="Q25" s="341" t="s">
        <v>120</v>
      </c>
      <c r="R25" s="341" t="s">
        <v>120</v>
      </c>
      <c r="S25" s="341" t="s">
        <v>120</v>
      </c>
      <c r="T25" s="341" t="s">
        <v>120</v>
      </c>
      <c r="U25" s="341" t="s">
        <v>120</v>
      </c>
      <c r="V25" s="341" t="s">
        <v>120</v>
      </c>
      <c r="W25" s="341" t="s">
        <v>120</v>
      </c>
      <c r="X25" s="341" t="s">
        <v>120</v>
      </c>
      <c r="Y25" s="341" t="s">
        <v>120</v>
      </c>
      <c r="Z25" s="341" t="s">
        <v>120</v>
      </c>
      <c r="AA25" s="341" t="s">
        <v>120</v>
      </c>
      <c r="AB25" s="341" t="s">
        <v>120</v>
      </c>
      <c r="AC25" s="341" t="s">
        <v>120</v>
      </c>
      <c r="AD25" s="341" t="s">
        <v>120</v>
      </c>
      <c r="AE25" s="341" t="s">
        <v>120</v>
      </c>
      <c r="AF25" s="341" t="s">
        <v>120</v>
      </c>
      <c r="AG25" s="341" t="s">
        <v>120</v>
      </c>
      <c r="AH25" s="341" t="s">
        <v>120</v>
      </c>
      <c r="AI25" s="341" t="s">
        <v>120</v>
      </c>
      <c r="AJ25" s="390" t="s">
        <v>120</v>
      </c>
    </row>
    <row r="26" spans="1:36" x14ac:dyDescent="0.2">
      <c r="A26" s="223"/>
      <c r="B26" s="224">
        <f>B23+0.01</f>
        <v>58.52</v>
      </c>
      <c r="C26" s="344" t="s">
        <v>372</v>
      </c>
      <c r="D26" s="234" t="s">
        <v>120</v>
      </c>
      <c r="E26" s="234"/>
      <c r="F26" s="231" t="s">
        <v>73</v>
      </c>
      <c r="G26" s="231">
        <v>2</v>
      </c>
      <c r="H26" s="328">
        <f t="shared" ref="H26:AJ26" si="7">SUM(H27:H28)</f>
        <v>0</v>
      </c>
      <c r="I26" s="337">
        <f t="shared" si="7"/>
        <v>0</v>
      </c>
      <c r="J26" s="337">
        <f t="shared" si="7"/>
        <v>0</v>
      </c>
      <c r="K26" s="337">
        <f t="shared" si="7"/>
        <v>0</v>
      </c>
      <c r="L26" s="330">
        <f t="shared" si="7"/>
        <v>0</v>
      </c>
      <c r="M26" s="330">
        <f t="shared" si="7"/>
        <v>0</v>
      </c>
      <c r="N26" s="330">
        <f t="shared" si="7"/>
        <v>0</v>
      </c>
      <c r="O26" s="330">
        <f t="shared" si="7"/>
        <v>0</v>
      </c>
      <c r="P26" s="330">
        <f t="shared" si="7"/>
        <v>0</v>
      </c>
      <c r="Q26" s="330">
        <f t="shared" si="7"/>
        <v>0</v>
      </c>
      <c r="R26" s="330">
        <f t="shared" si="7"/>
        <v>0</v>
      </c>
      <c r="S26" s="330">
        <f t="shared" si="7"/>
        <v>0</v>
      </c>
      <c r="T26" s="330">
        <f t="shared" si="7"/>
        <v>0</v>
      </c>
      <c r="U26" s="330">
        <f t="shared" si="7"/>
        <v>0</v>
      </c>
      <c r="V26" s="330">
        <f t="shared" si="7"/>
        <v>0</v>
      </c>
      <c r="W26" s="330">
        <f t="shared" si="7"/>
        <v>0</v>
      </c>
      <c r="X26" s="330">
        <f t="shared" si="7"/>
        <v>0</v>
      </c>
      <c r="Y26" s="330">
        <f t="shared" si="7"/>
        <v>0</v>
      </c>
      <c r="Z26" s="330">
        <f t="shared" si="7"/>
        <v>0</v>
      </c>
      <c r="AA26" s="330">
        <f t="shared" si="7"/>
        <v>0</v>
      </c>
      <c r="AB26" s="330">
        <f t="shared" si="7"/>
        <v>0</v>
      </c>
      <c r="AC26" s="330">
        <f t="shared" si="7"/>
        <v>0</v>
      </c>
      <c r="AD26" s="330">
        <f t="shared" si="7"/>
        <v>0</v>
      </c>
      <c r="AE26" s="330">
        <f t="shared" si="7"/>
        <v>0</v>
      </c>
      <c r="AF26" s="330">
        <f t="shared" si="7"/>
        <v>0</v>
      </c>
      <c r="AG26" s="330">
        <f t="shared" si="7"/>
        <v>0</v>
      </c>
      <c r="AH26" s="330">
        <f t="shared" si="7"/>
        <v>0</v>
      </c>
      <c r="AI26" s="330">
        <f t="shared" si="7"/>
        <v>0</v>
      </c>
      <c r="AJ26" s="348">
        <f t="shared" si="7"/>
        <v>0</v>
      </c>
    </row>
    <row r="27" spans="1:36" x14ac:dyDescent="0.2">
      <c r="A27" s="223"/>
      <c r="B27" s="227" t="s">
        <v>120</v>
      </c>
      <c r="C27" s="228"/>
      <c r="D27" s="228"/>
      <c r="E27" s="228"/>
      <c r="F27" s="230" t="s">
        <v>73</v>
      </c>
      <c r="G27" s="230">
        <v>2</v>
      </c>
      <c r="H27" s="328"/>
      <c r="I27" s="337"/>
      <c r="J27" s="337"/>
      <c r="K27" s="337"/>
      <c r="L27" s="346"/>
      <c r="M27" s="346"/>
      <c r="N27" s="346"/>
      <c r="O27" s="346"/>
      <c r="P27" s="346"/>
      <c r="Q27" s="346"/>
      <c r="R27" s="346"/>
      <c r="S27" s="346"/>
      <c r="T27" s="346"/>
      <c r="U27" s="346"/>
      <c r="V27" s="346"/>
      <c r="W27" s="346"/>
      <c r="X27" s="346"/>
      <c r="Y27" s="346"/>
      <c r="Z27" s="346"/>
      <c r="AA27" s="346"/>
      <c r="AB27" s="346"/>
      <c r="AC27" s="346"/>
      <c r="AD27" s="346"/>
      <c r="AE27" s="346"/>
      <c r="AF27" s="346"/>
      <c r="AG27" s="346"/>
      <c r="AH27" s="346"/>
      <c r="AI27" s="346"/>
      <c r="AJ27" s="389"/>
    </row>
    <row r="28" spans="1:36" x14ac:dyDescent="0.2">
      <c r="A28" s="223"/>
      <c r="B28" s="430" t="s">
        <v>120</v>
      </c>
      <c r="C28" s="339" t="s">
        <v>366</v>
      </c>
      <c r="D28" s="340" t="s">
        <v>120</v>
      </c>
      <c r="E28" s="340"/>
      <c r="F28" s="284" t="s">
        <v>120</v>
      </c>
      <c r="G28" s="341"/>
      <c r="H28" s="342" t="s">
        <v>120</v>
      </c>
      <c r="I28" s="343" t="s">
        <v>120</v>
      </c>
      <c r="J28" s="343" t="s">
        <v>120</v>
      </c>
      <c r="K28" s="343" t="s">
        <v>120</v>
      </c>
      <c r="L28" s="341" t="s">
        <v>120</v>
      </c>
      <c r="M28" s="341" t="s">
        <v>120</v>
      </c>
      <c r="N28" s="341" t="s">
        <v>120</v>
      </c>
      <c r="O28" s="341" t="s">
        <v>120</v>
      </c>
      <c r="P28" s="341" t="s">
        <v>120</v>
      </c>
      <c r="Q28" s="341" t="s">
        <v>120</v>
      </c>
      <c r="R28" s="341" t="s">
        <v>120</v>
      </c>
      <c r="S28" s="341" t="s">
        <v>120</v>
      </c>
      <c r="T28" s="341" t="s">
        <v>120</v>
      </c>
      <c r="U28" s="341" t="s">
        <v>120</v>
      </c>
      <c r="V28" s="341" t="s">
        <v>120</v>
      </c>
      <c r="W28" s="341" t="s">
        <v>120</v>
      </c>
      <c r="X28" s="341" t="s">
        <v>120</v>
      </c>
      <c r="Y28" s="341" t="s">
        <v>120</v>
      </c>
      <c r="Z28" s="341" t="s">
        <v>120</v>
      </c>
      <c r="AA28" s="341" t="s">
        <v>120</v>
      </c>
      <c r="AB28" s="341" t="s">
        <v>120</v>
      </c>
      <c r="AC28" s="341" t="s">
        <v>120</v>
      </c>
      <c r="AD28" s="341" t="s">
        <v>120</v>
      </c>
      <c r="AE28" s="341" t="s">
        <v>120</v>
      </c>
      <c r="AF28" s="341" t="s">
        <v>120</v>
      </c>
      <c r="AG28" s="341" t="s">
        <v>120</v>
      </c>
      <c r="AH28" s="341" t="s">
        <v>120</v>
      </c>
      <c r="AI28" s="341" t="s">
        <v>120</v>
      </c>
      <c r="AJ28" s="390" t="s">
        <v>120</v>
      </c>
    </row>
    <row r="29" spans="1:36" x14ac:dyDescent="0.2">
      <c r="A29" s="223"/>
      <c r="B29" s="224">
        <f>B22+0.1</f>
        <v>58.600000000000009</v>
      </c>
      <c r="C29" s="344" t="s">
        <v>373</v>
      </c>
      <c r="D29" s="234" t="s">
        <v>120</v>
      </c>
      <c r="E29" s="234"/>
      <c r="F29" s="231" t="s">
        <v>73</v>
      </c>
      <c r="G29" s="231"/>
      <c r="H29" s="328">
        <f t="shared" ref="H29:AJ29" si="8">SUM(H30:H31)</f>
        <v>0</v>
      </c>
      <c r="I29" s="337">
        <f t="shared" si="8"/>
        <v>0</v>
      </c>
      <c r="J29" s="337">
        <f t="shared" si="8"/>
        <v>0</v>
      </c>
      <c r="K29" s="337">
        <f t="shared" si="8"/>
        <v>0</v>
      </c>
      <c r="L29" s="330">
        <f t="shared" si="8"/>
        <v>0</v>
      </c>
      <c r="M29" s="330">
        <f t="shared" si="8"/>
        <v>0</v>
      </c>
      <c r="N29" s="330">
        <f t="shared" si="8"/>
        <v>0</v>
      </c>
      <c r="O29" s="330">
        <f t="shared" si="8"/>
        <v>0</v>
      </c>
      <c r="P29" s="330">
        <f t="shared" si="8"/>
        <v>0</v>
      </c>
      <c r="Q29" s="330">
        <f t="shared" si="8"/>
        <v>0</v>
      </c>
      <c r="R29" s="330">
        <f t="shared" si="8"/>
        <v>0</v>
      </c>
      <c r="S29" s="330">
        <f t="shared" si="8"/>
        <v>0</v>
      </c>
      <c r="T29" s="330">
        <f t="shared" si="8"/>
        <v>0</v>
      </c>
      <c r="U29" s="330">
        <f t="shared" si="8"/>
        <v>0</v>
      </c>
      <c r="V29" s="330">
        <f t="shared" si="8"/>
        <v>0</v>
      </c>
      <c r="W29" s="330">
        <f t="shared" si="8"/>
        <v>0</v>
      </c>
      <c r="X29" s="330">
        <f t="shared" si="8"/>
        <v>0</v>
      </c>
      <c r="Y29" s="330">
        <f t="shared" si="8"/>
        <v>0</v>
      </c>
      <c r="Z29" s="330">
        <f t="shared" si="8"/>
        <v>0</v>
      </c>
      <c r="AA29" s="330">
        <f t="shared" si="8"/>
        <v>0</v>
      </c>
      <c r="AB29" s="330">
        <f t="shared" si="8"/>
        <v>0</v>
      </c>
      <c r="AC29" s="330">
        <f t="shared" si="8"/>
        <v>0</v>
      </c>
      <c r="AD29" s="330">
        <f t="shared" si="8"/>
        <v>0</v>
      </c>
      <c r="AE29" s="330">
        <f t="shared" si="8"/>
        <v>0</v>
      </c>
      <c r="AF29" s="330">
        <f t="shared" si="8"/>
        <v>0</v>
      </c>
      <c r="AG29" s="330">
        <f t="shared" si="8"/>
        <v>0</v>
      </c>
      <c r="AH29" s="330">
        <f t="shared" si="8"/>
        <v>0</v>
      </c>
      <c r="AI29" s="330">
        <f t="shared" si="8"/>
        <v>0</v>
      </c>
      <c r="AJ29" s="348">
        <f t="shared" si="8"/>
        <v>0</v>
      </c>
    </row>
    <row r="30" spans="1:36" x14ac:dyDescent="0.2">
      <c r="A30" s="223"/>
      <c r="B30" s="227" t="s">
        <v>120</v>
      </c>
      <c r="C30" s="228"/>
      <c r="D30" s="228"/>
      <c r="E30" s="228"/>
      <c r="F30" s="230" t="s">
        <v>73</v>
      </c>
      <c r="G30" s="230">
        <v>2</v>
      </c>
      <c r="H30" s="328"/>
      <c r="I30" s="337"/>
      <c r="J30" s="337"/>
      <c r="K30" s="337"/>
      <c r="L30" s="346"/>
      <c r="M30" s="346"/>
      <c r="N30" s="346"/>
      <c r="O30" s="346"/>
      <c r="P30" s="346"/>
      <c r="Q30" s="346"/>
      <c r="R30" s="346"/>
      <c r="S30" s="346"/>
      <c r="T30" s="346"/>
      <c r="U30" s="346"/>
      <c r="V30" s="346"/>
      <c r="W30" s="346"/>
      <c r="X30" s="346"/>
      <c r="Y30" s="346"/>
      <c r="Z30" s="346"/>
      <c r="AA30" s="346"/>
      <c r="AB30" s="346"/>
      <c r="AC30" s="346"/>
      <c r="AD30" s="346"/>
      <c r="AE30" s="346"/>
      <c r="AF30" s="346"/>
      <c r="AG30" s="346"/>
      <c r="AH30" s="346"/>
      <c r="AI30" s="346"/>
      <c r="AJ30" s="389"/>
    </row>
    <row r="31" spans="1:36" x14ac:dyDescent="0.2">
      <c r="A31" s="223"/>
      <c r="B31" s="430" t="s">
        <v>120</v>
      </c>
      <c r="C31" s="339" t="s">
        <v>366</v>
      </c>
      <c r="D31" s="340" t="s">
        <v>120</v>
      </c>
      <c r="E31" s="340"/>
      <c r="F31" s="284" t="s">
        <v>120</v>
      </c>
      <c r="G31" s="341"/>
      <c r="H31" s="342" t="s">
        <v>120</v>
      </c>
      <c r="I31" s="343" t="s">
        <v>120</v>
      </c>
      <c r="J31" s="343" t="s">
        <v>120</v>
      </c>
      <c r="K31" s="343" t="s">
        <v>120</v>
      </c>
      <c r="L31" s="341" t="s">
        <v>120</v>
      </c>
      <c r="M31" s="341" t="s">
        <v>120</v>
      </c>
      <c r="N31" s="341" t="s">
        <v>120</v>
      </c>
      <c r="O31" s="341" t="s">
        <v>120</v>
      </c>
      <c r="P31" s="341" t="s">
        <v>120</v>
      </c>
      <c r="Q31" s="341" t="s">
        <v>120</v>
      </c>
      <c r="R31" s="341" t="s">
        <v>120</v>
      </c>
      <c r="S31" s="341" t="s">
        <v>120</v>
      </c>
      <c r="T31" s="341" t="s">
        <v>120</v>
      </c>
      <c r="U31" s="341" t="s">
        <v>120</v>
      </c>
      <c r="V31" s="341" t="s">
        <v>120</v>
      </c>
      <c r="W31" s="341" t="s">
        <v>120</v>
      </c>
      <c r="X31" s="341" t="s">
        <v>120</v>
      </c>
      <c r="Y31" s="341" t="s">
        <v>120</v>
      </c>
      <c r="Z31" s="341" t="s">
        <v>120</v>
      </c>
      <c r="AA31" s="341" t="s">
        <v>120</v>
      </c>
      <c r="AB31" s="341" t="s">
        <v>120</v>
      </c>
      <c r="AC31" s="341" t="s">
        <v>120</v>
      </c>
      <c r="AD31" s="341" t="s">
        <v>120</v>
      </c>
      <c r="AE31" s="341" t="s">
        <v>120</v>
      </c>
      <c r="AF31" s="341" t="s">
        <v>120</v>
      </c>
      <c r="AG31" s="341" t="s">
        <v>120</v>
      </c>
      <c r="AH31" s="341" t="s">
        <v>120</v>
      </c>
      <c r="AI31" s="341" t="s">
        <v>120</v>
      </c>
      <c r="AJ31" s="390" t="s">
        <v>120</v>
      </c>
    </row>
    <row r="32" spans="1:36" x14ac:dyDescent="0.2">
      <c r="A32" s="223"/>
      <c r="B32" s="224">
        <f>B29+0.1</f>
        <v>58.70000000000001</v>
      </c>
      <c r="C32" s="388" t="s">
        <v>374</v>
      </c>
      <c r="D32" s="235" t="s">
        <v>120</v>
      </c>
      <c r="E32" s="235"/>
      <c r="F32" s="231" t="s">
        <v>73</v>
      </c>
      <c r="G32" s="231"/>
      <c r="H32" s="328">
        <f>SUM(H33:H36)</f>
        <v>0</v>
      </c>
      <c r="I32" s="337">
        <f t="shared" ref="I32:AJ32" si="9">SUM(I33:I36)</f>
        <v>0</v>
      </c>
      <c r="J32" s="337">
        <f t="shared" si="9"/>
        <v>0</v>
      </c>
      <c r="K32" s="337">
        <f t="shared" si="9"/>
        <v>21.5</v>
      </c>
      <c r="L32" s="330">
        <f t="shared" si="9"/>
        <v>21.5</v>
      </c>
      <c r="M32" s="330">
        <f t="shared" si="9"/>
        <v>21.5</v>
      </c>
      <c r="N32" s="330">
        <f t="shared" si="9"/>
        <v>21.5</v>
      </c>
      <c r="O32" s="330">
        <f t="shared" si="9"/>
        <v>21.5</v>
      </c>
      <c r="P32" s="330">
        <f t="shared" si="9"/>
        <v>21.5</v>
      </c>
      <c r="Q32" s="330">
        <f t="shared" si="9"/>
        <v>21.5</v>
      </c>
      <c r="R32" s="330">
        <f t="shared" si="9"/>
        <v>21.5</v>
      </c>
      <c r="S32" s="330">
        <f t="shared" si="9"/>
        <v>21.5</v>
      </c>
      <c r="T32" s="330">
        <f t="shared" si="9"/>
        <v>21.5</v>
      </c>
      <c r="U32" s="330">
        <f t="shared" si="9"/>
        <v>21.5</v>
      </c>
      <c r="V32" s="330">
        <f t="shared" si="9"/>
        <v>21.5</v>
      </c>
      <c r="W32" s="330">
        <f t="shared" si="9"/>
        <v>21.5</v>
      </c>
      <c r="X32" s="330">
        <f t="shared" si="9"/>
        <v>21.5</v>
      </c>
      <c r="Y32" s="330">
        <f t="shared" si="9"/>
        <v>21.5</v>
      </c>
      <c r="Z32" s="330">
        <f t="shared" si="9"/>
        <v>21.5</v>
      </c>
      <c r="AA32" s="330">
        <f t="shared" si="9"/>
        <v>21.5</v>
      </c>
      <c r="AB32" s="330">
        <f t="shared" si="9"/>
        <v>21.5</v>
      </c>
      <c r="AC32" s="330">
        <f t="shared" si="9"/>
        <v>21.5</v>
      </c>
      <c r="AD32" s="330">
        <f t="shared" si="9"/>
        <v>21.5</v>
      </c>
      <c r="AE32" s="330">
        <f t="shared" si="9"/>
        <v>21.5</v>
      </c>
      <c r="AF32" s="330">
        <f t="shared" si="9"/>
        <v>21.5</v>
      </c>
      <c r="AG32" s="330">
        <f t="shared" si="9"/>
        <v>21.5</v>
      </c>
      <c r="AH32" s="330">
        <f t="shared" si="9"/>
        <v>21.5</v>
      </c>
      <c r="AI32" s="330">
        <f t="shared" si="9"/>
        <v>21.5</v>
      </c>
      <c r="AJ32" s="348">
        <f t="shared" si="9"/>
        <v>21.5</v>
      </c>
    </row>
    <row r="33" spans="1:36" x14ac:dyDescent="0.2">
      <c r="A33" s="223"/>
      <c r="B33" s="227" t="s">
        <v>120</v>
      </c>
      <c r="C33" s="621" t="s">
        <v>575</v>
      </c>
      <c r="D33" s="228"/>
      <c r="E33" s="228"/>
      <c r="F33" s="230" t="s">
        <v>73</v>
      </c>
      <c r="G33" s="236">
        <v>2</v>
      </c>
      <c r="H33" s="324"/>
      <c r="I33" s="440"/>
      <c r="J33" s="440"/>
      <c r="K33" s="440">
        <v>21.5</v>
      </c>
      <c r="L33" s="365">
        <v>21.5</v>
      </c>
      <c r="M33" s="365">
        <v>21.5</v>
      </c>
      <c r="N33" s="365">
        <v>21.5</v>
      </c>
      <c r="O33" s="365">
        <v>21.5</v>
      </c>
      <c r="P33" s="365">
        <v>21.5</v>
      </c>
      <c r="Q33" s="365">
        <v>21.5</v>
      </c>
      <c r="R33" s="365">
        <v>21.5</v>
      </c>
      <c r="S33" s="365">
        <v>21.5</v>
      </c>
      <c r="T33" s="365">
        <v>21.5</v>
      </c>
      <c r="U33" s="365">
        <v>21.5</v>
      </c>
      <c r="V33" s="365">
        <v>21.5</v>
      </c>
      <c r="W33" s="365">
        <v>21.5</v>
      </c>
      <c r="X33" s="365">
        <v>21.5</v>
      </c>
      <c r="Y33" s="365">
        <v>21.5</v>
      </c>
      <c r="Z33" s="365">
        <v>21.5</v>
      </c>
      <c r="AA33" s="365">
        <v>21.5</v>
      </c>
      <c r="AB33" s="365">
        <v>21.5</v>
      </c>
      <c r="AC33" s="365">
        <v>21.5</v>
      </c>
      <c r="AD33" s="365">
        <v>21.5</v>
      </c>
      <c r="AE33" s="365">
        <v>21.5</v>
      </c>
      <c r="AF33" s="365">
        <v>21.5</v>
      </c>
      <c r="AG33" s="365">
        <v>21.5</v>
      </c>
      <c r="AH33" s="365">
        <v>21.5</v>
      </c>
      <c r="AI33" s="365">
        <v>21.5</v>
      </c>
      <c r="AJ33" s="365">
        <v>21.5</v>
      </c>
    </row>
    <row r="34" spans="1:36" x14ac:dyDescent="0.2">
      <c r="A34" s="223"/>
      <c r="B34" s="227"/>
      <c r="C34" s="621"/>
      <c r="D34" s="228"/>
      <c r="E34" s="228"/>
      <c r="F34" s="230"/>
      <c r="G34" s="236"/>
      <c r="H34" s="324"/>
      <c r="I34" s="440"/>
      <c r="J34" s="440"/>
      <c r="K34" s="440"/>
      <c r="L34" s="365"/>
      <c r="M34" s="365"/>
      <c r="N34" s="365"/>
      <c r="O34" s="365"/>
      <c r="P34" s="365"/>
      <c r="Q34" s="365"/>
      <c r="R34" s="365"/>
      <c r="S34" s="365"/>
      <c r="T34" s="365"/>
      <c r="U34" s="365"/>
      <c r="V34" s="365"/>
      <c r="W34" s="365"/>
      <c r="X34" s="365"/>
      <c r="Y34" s="365"/>
      <c r="Z34" s="365"/>
      <c r="AA34" s="365"/>
      <c r="AB34" s="365"/>
      <c r="AC34" s="365"/>
      <c r="AD34" s="365"/>
      <c r="AE34" s="365"/>
      <c r="AF34" s="365"/>
      <c r="AG34" s="365"/>
      <c r="AH34" s="365"/>
      <c r="AI34" s="365"/>
      <c r="AJ34" s="420"/>
    </row>
    <row r="35" spans="1:36" x14ac:dyDescent="0.2">
      <c r="A35" s="223"/>
      <c r="B35" s="227"/>
      <c r="C35" s="228"/>
      <c r="D35" s="228"/>
      <c r="E35" s="228"/>
      <c r="F35" s="230"/>
      <c r="G35" s="236"/>
      <c r="H35" s="324"/>
      <c r="I35" s="440"/>
      <c r="J35" s="440"/>
      <c r="K35" s="440"/>
      <c r="L35" s="365"/>
      <c r="M35" s="365"/>
      <c r="N35" s="365"/>
      <c r="O35" s="365"/>
      <c r="P35" s="365"/>
      <c r="Q35" s="365"/>
      <c r="R35" s="365"/>
      <c r="S35" s="365"/>
      <c r="T35" s="365"/>
      <c r="U35" s="365"/>
      <c r="V35" s="365"/>
      <c r="W35" s="365"/>
      <c r="X35" s="365"/>
      <c r="Y35" s="365"/>
      <c r="Z35" s="365"/>
      <c r="AA35" s="365"/>
      <c r="AB35" s="365"/>
      <c r="AC35" s="365"/>
      <c r="AD35" s="365"/>
      <c r="AE35" s="365"/>
      <c r="AF35" s="365"/>
      <c r="AG35" s="365"/>
      <c r="AH35" s="365"/>
      <c r="AI35" s="365"/>
      <c r="AJ35" s="420"/>
    </row>
    <row r="36" spans="1:36" x14ac:dyDescent="0.2">
      <c r="A36" s="223"/>
      <c r="B36" s="430" t="s">
        <v>120</v>
      </c>
      <c r="C36" s="339" t="s">
        <v>366</v>
      </c>
      <c r="D36" s="340" t="s">
        <v>120</v>
      </c>
      <c r="E36" s="340"/>
      <c r="F36" s="284" t="s">
        <v>120</v>
      </c>
      <c r="G36" s="341"/>
      <c r="H36" s="342" t="s">
        <v>120</v>
      </c>
      <c r="I36" s="343" t="s">
        <v>120</v>
      </c>
      <c r="J36" s="343" t="s">
        <v>120</v>
      </c>
      <c r="K36" s="343" t="s">
        <v>120</v>
      </c>
      <c r="L36" s="341" t="s">
        <v>120</v>
      </c>
      <c r="M36" s="341" t="s">
        <v>120</v>
      </c>
      <c r="N36" s="341" t="s">
        <v>120</v>
      </c>
      <c r="O36" s="341" t="s">
        <v>120</v>
      </c>
      <c r="P36" s="341" t="s">
        <v>120</v>
      </c>
      <c r="Q36" s="341" t="s">
        <v>120</v>
      </c>
      <c r="R36" s="341" t="s">
        <v>120</v>
      </c>
      <c r="S36" s="341" t="s">
        <v>120</v>
      </c>
      <c r="T36" s="341" t="s">
        <v>120</v>
      </c>
      <c r="U36" s="341" t="s">
        <v>120</v>
      </c>
      <c r="V36" s="341" t="s">
        <v>120</v>
      </c>
      <c r="W36" s="341" t="s">
        <v>120</v>
      </c>
      <c r="X36" s="341" t="s">
        <v>120</v>
      </c>
      <c r="Y36" s="341" t="s">
        <v>120</v>
      </c>
      <c r="Z36" s="341" t="s">
        <v>120</v>
      </c>
      <c r="AA36" s="341" t="s">
        <v>120</v>
      </c>
      <c r="AB36" s="341" t="s">
        <v>120</v>
      </c>
      <c r="AC36" s="341" t="s">
        <v>120</v>
      </c>
      <c r="AD36" s="341" t="s">
        <v>120</v>
      </c>
      <c r="AE36" s="341" t="s">
        <v>120</v>
      </c>
      <c r="AF36" s="341" t="s">
        <v>120</v>
      </c>
      <c r="AG36" s="341" t="s">
        <v>120</v>
      </c>
      <c r="AH36" s="341" t="s">
        <v>120</v>
      </c>
      <c r="AI36" s="341" t="s">
        <v>120</v>
      </c>
      <c r="AJ36" s="390" t="s">
        <v>120</v>
      </c>
    </row>
    <row r="37" spans="1:36" x14ac:dyDescent="0.2">
      <c r="A37" s="219"/>
      <c r="B37" s="220">
        <f>B4+1</f>
        <v>59</v>
      </c>
      <c r="C37" s="387" t="s">
        <v>375</v>
      </c>
      <c r="D37" s="237" t="s">
        <v>120</v>
      </c>
      <c r="E37" s="237"/>
      <c r="F37" s="238"/>
      <c r="G37" s="238"/>
      <c r="H37" s="324">
        <f t="shared" ref="H37:AJ37" si="10">SUM(H38,H42)</f>
        <v>0</v>
      </c>
      <c r="I37" s="440">
        <f t="shared" si="10"/>
        <v>0</v>
      </c>
      <c r="J37" s="440">
        <f t="shared" si="10"/>
        <v>0</v>
      </c>
      <c r="K37" s="440">
        <f t="shared" si="10"/>
        <v>0</v>
      </c>
      <c r="L37" s="330">
        <f t="shared" si="10"/>
        <v>-1.724288</v>
      </c>
      <c r="M37" s="330">
        <f t="shared" si="10"/>
        <v>-3.0175040000000002</v>
      </c>
      <c r="N37" s="330">
        <f t="shared" si="10"/>
        <v>-3.6641120000000003</v>
      </c>
      <c r="O37" s="330">
        <f t="shared" si="10"/>
        <v>-4.0951840000000006</v>
      </c>
      <c r="P37" s="330">
        <f t="shared" si="10"/>
        <v>-4.3107200000000008</v>
      </c>
      <c r="Q37" s="330">
        <f t="shared" si="10"/>
        <v>-4.625119999999999</v>
      </c>
      <c r="R37" s="330">
        <f t="shared" si="10"/>
        <v>-4.9395199999999981</v>
      </c>
      <c r="S37" s="330">
        <f t="shared" si="10"/>
        <v>-5.2539199999999973</v>
      </c>
      <c r="T37" s="330">
        <f t="shared" si="10"/>
        <v>-5.5683199999999955</v>
      </c>
      <c r="U37" s="330">
        <f t="shared" si="10"/>
        <v>-5.8827199999999937</v>
      </c>
      <c r="V37" s="330">
        <f t="shared" si="10"/>
        <v>-6.1971199999999929</v>
      </c>
      <c r="W37" s="330">
        <f t="shared" si="10"/>
        <v>-6.511519999999992</v>
      </c>
      <c r="X37" s="330">
        <f t="shared" si="10"/>
        <v>-6.8259199999999902</v>
      </c>
      <c r="Y37" s="330">
        <f t="shared" si="10"/>
        <v>-7.1403199999999885</v>
      </c>
      <c r="Z37" s="330">
        <f t="shared" si="10"/>
        <v>-7.4547199999999876</v>
      </c>
      <c r="AA37" s="330">
        <f t="shared" si="10"/>
        <v>-7.7691199999999867</v>
      </c>
      <c r="AB37" s="330">
        <f t="shared" si="10"/>
        <v>-8.0835199999999858</v>
      </c>
      <c r="AC37" s="330">
        <f t="shared" si="10"/>
        <v>-8.397919999999985</v>
      </c>
      <c r="AD37" s="330">
        <f t="shared" si="10"/>
        <v>-8.7123199999999823</v>
      </c>
      <c r="AE37" s="330">
        <f t="shared" si="10"/>
        <v>-9.0267199999999814</v>
      </c>
      <c r="AF37" s="330">
        <f t="shared" si="10"/>
        <v>-9.3411199999999788</v>
      </c>
      <c r="AG37" s="330">
        <f t="shared" si="10"/>
        <v>-9.6555199999999779</v>
      </c>
      <c r="AH37" s="330">
        <f t="shared" si="10"/>
        <v>-9.969919999999977</v>
      </c>
      <c r="AI37" s="330">
        <f t="shared" si="10"/>
        <v>-10.284319999999976</v>
      </c>
      <c r="AJ37" s="348">
        <f t="shared" si="10"/>
        <v>-10.598719999999975</v>
      </c>
    </row>
    <row r="38" spans="1:36" x14ac:dyDescent="0.2">
      <c r="A38" s="223"/>
      <c r="B38" s="239">
        <f>B37+0.1</f>
        <v>59.1</v>
      </c>
      <c r="C38" s="344" t="s">
        <v>376</v>
      </c>
      <c r="D38" s="525" t="s">
        <v>120</v>
      </c>
      <c r="E38" s="525"/>
      <c r="F38" s="231" t="s">
        <v>73</v>
      </c>
      <c r="G38" s="231">
        <v>2</v>
      </c>
      <c r="H38" s="328">
        <f t="shared" ref="H38:AJ38" si="11">SUM(H39:H41)</f>
        <v>0</v>
      </c>
      <c r="I38" s="440">
        <f t="shared" si="11"/>
        <v>0</v>
      </c>
      <c r="J38" s="440">
        <f t="shared" si="11"/>
        <v>0</v>
      </c>
      <c r="K38" s="440">
        <f t="shared" si="11"/>
        <v>0</v>
      </c>
      <c r="L38" s="330">
        <f t="shared" si="11"/>
        <v>-1.724288</v>
      </c>
      <c r="M38" s="330">
        <f t="shared" si="11"/>
        <v>-3.0175040000000002</v>
      </c>
      <c r="N38" s="330">
        <f t="shared" si="11"/>
        <v>-3.6641120000000003</v>
      </c>
      <c r="O38" s="330">
        <f t="shared" si="11"/>
        <v>-4.0951840000000006</v>
      </c>
      <c r="P38" s="330">
        <f t="shared" si="11"/>
        <v>-4.3107200000000008</v>
      </c>
      <c r="Q38" s="330">
        <f t="shared" si="11"/>
        <v>-4.625119999999999</v>
      </c>
      <c r="R38" s="330">
        <f t="shared" si="11"/>
        <v>-4.9395199999999981</v>
      </c>
      <c r="S38" s="330">
        <f t="shared" si="11"/>
        <v>-5.2539199999999973</v>
      </c>
      <c r="T38" s="330">
        <f t="shared" si="11"/>
        <v>-5.5683199999999955</v>
      </c>
      <c r="U38" s="330">
        <f t="shared" si="11"/>
        <v>-5.8827199999999937</v>
      </c>
      <c r="V38" s="330">
        <f t="shared" si="11"/>
        <v>-6.1971199999999929</v>
      </c>
      <c r="W38" s="330">
        <f t="shared" si="11"/>
        <v>-6.511519999999992</v>
      </c>
      <c r="X38" s="330">
        <f t="shared" si="11"/>
        <v>-6.8259199999999902</v>
      </c>
      <c r="Y38" s="330">
        <f t="shared" si="11"/>
        <v>-7.1403199999999885</v>
      </c>
      <c r="Z38" s="330">
        <f t="shared" si="11"/>
        <v>-7.4547199999999876</v>
      </c>
      <c r="AA38" s="330">
        <f t="shared" si="11"/>
        <v>-7.7691199999999867</v>
      </c>
      <c r="AB38" s="330">
        <f t="shared" si="11"/>
        <v>-8.0835199999999858</v>
      </c>
      <c r="AC38" s="330">
        <f t="shared" si="11"/>
        <v>-8.397919999999985</v>
      </c>
      <c r="AD38" s="330">
        <f t="shared" si="11"/>
        <v>-8.7123199999999823</v>
      </c>
      <c r="AE38" s="330">
        <f t="shared" si="11"/>
        <v>-9.0267199999999814</v>
      </c>
      <c r="AF38" s="330">
        <f t="shared" si="11"/>
        <v>-9.3411199999999788</v>
      </c>
      <c r="AG38" s="330">
        <f t="shared" si="11"/>
        <v>-9.6555199999999779</v>
      </c>
      <c r="AH38" s="330">
        <f t="shared" si="11"/>
        <v>-9.969919999999977</v>
      </c>
      <c r="AI38" s="330">
        <f t="shared" si="11"/>
        <v>-10.284319999999976</v>
      </c>
      <c r="AJ38" s="348">
        <f t="shared" si="11"/>
        <v>-10.598719999999975</v>
      </c>
    </row>
    <row r="39" spans="1:36" x14ac:dyDescent="0.2">
      <c r="A39" s="223"/>
      <c r="B39" s="240"/>
      <c r="C39" s="621" t="s">
        <v>591</v>
      </c>
      <c r="D39" s="228"/>
      <c r="E39" s="228"/>
      <c r="F39" s="230" t="s">
        <v>73</v>
      </c>
      <c r="G39" s="230">
        <v>2</v>
      </c>
      <c r="H39" s="328"/>
      <c r="I39" s="337"/>
      <c r="J39" s="337"/>
      <c r="K39" s="337">
        <v>0</v>
      </c>
      <c r="L39" s="678">
        <v>-1.724288</v>
      </c>
      <c r="M39" s="678">
        <v>-3.0175040000000002</v>
      </c>
      <c r="N39" s="678">
        <v>-3.6641120000000003</v>
      </c>
      <c r="O39" s="678">
        <v>-4.0951840000000006</v>
      </c>
      <c r="P39" s="678">
        <v>-4.3107200000000008</v>
      </c>
      <c r="Q39" s="678">
        <v>-4.3107200000000008</v>
      </c>
      <c r="R39" s="678">
        <v>-4.3107200000000008</v>
      </c>
      <c r="S39" s="678">
        <v>-4.3107200000000008</v>
      </c>
      <c r="T39" s="678">
        <v>-4.3107200000000008</v>
      </c>
      <c r="U39" s="678">
        <v>-4.3107200000000008</v>
      </c>
      <c r="V39" s="678">
        <v>-4.3107200000000008</v>
      </c>
      <c r="W39" s="678">
        <v>-4.3107200000000008</v>
      </c>
      <c r="X39" s="678">
        <v>-4.3107200000000008</v>
      </c>
      <c r="Y39" s="678">
        <v>-4.3107200000000008</v>
      </c>
      <c r="Z39" s="678">
        <v>-4.3107200000000008</v>
      </c>
      <c r="AA39" s="678">
        <v>-4.3107200000000008</v>
      </c>
      <c r="AB39" s="678">
        <v>-4.3107200000000008</v>
      </c>
      <c r="AC39" s="678">
        <v>-4.3107200000000008</v>
      </c>
      <c r="AD39" s="678">
        <v>-4.3107200000000008</v>
      </c>
      <c r="AE39" s="678">
        <v>-4.3107200000000008</v>
      </c>
      <c r="AF39" s="678">
        <v>-4.3107200000000008</v>
      </c>
      <c r="AG39" s="678">
        <v>-4.3107200000000008</v>
      </c>
      <c r="AH39" s="678">
        <v>-4.3107200000000008</v>
      </c>
      <c r="AI39" s="678">
        <v>-4.3107200000000008</v>
      </c>
      <c r="AJ39" s="680">
        <v>-4.3107200000000008</v>
      </c>
    </row>
    <row r="40" spans="1:36" x14ac:dyDescent="0.2">
      <c r="A40" s="223"/>
      <c r="B40" s="240"/>
      <c r="C40" s="228" t="s">
        <v>592</v>
      </c>
      <c r="D40" s="228"/>
      <c r="E40" s="228"/>
      <c r="F40" s="230" t="s">
        <v>73</v>
      </c>
      <c r="G40" s="230">
        <v>2</v>
      </c>
      <c r="H40" s="324"/>
      <c r="I40" s="440"/>
      <c r="J40" s="440"/>
      <c r="K40" s="337">
        <v>0</v>
      </c>
      <c r="L40" s="679">
        <v>0</v>
      </c>
      <c r="M40" s="679">
        <v>0</v>
      </c>
      <c r="N40" s="679">
        <v>0</v>
      </c>
      <c r="O40" s="679">
        <v>0</v>
      </c>
      <c r="P40" s="679">
        <v>0</v>
      </c>
      <c r="Q40" s="684">
        <v>-0.31439999999999868</v>
      </c>
      <c r="R40" s="684">
        <v>-0.62879999999999736</v>
      </c>
      <c r="S40" s="684">
        <v>-0.94319999999999604</v>
      </c>
      <c r="T40" s="684">
        <v>-1.2575999999999947</v>
      </c>
      <c r="U40" s="684">
        <v>-1.5719999999999934</v>
      </c>
      <c r="V40" s="684">
        <v>-1.8863999999999921</v>
      </c>
      <c r="W40" s="684">
        <v>-2.2007999999999908</v>
      </c>
      <c r="X40" s="684">
        <v>-2.5151999999999894</v>
      </c>
      <c r="Y40" s="684">
        <v>-2.8295999999999881</v>
      </c>
      <c r="Z40" s="684">
        <v>-3.1439999999999868</v>
      </c>
      <c r="AA40" s="684">
        <v>-3.4583999999999855</v>
      </c>
      <c r="AB40" s="684">
        <v>-3.7727999999999842</v>
      </c>
      <c r="AC40" s="684">
        <v>-4.0871999999999833</v>
      </c>
      <c r="AD40" s="684">
        <v>-4.4015999999999815</v>
      </c>
      <c r="AE40" s="684">
        <v>-4.7159999999999807</v>
      </c>
      <c r="AF40" s="684">
        <v>-5.0303999999999789</v>
      </c>
      <c r="AG40" s="684">
        <v>-5.344799999999978</v>
      </c>
      <c r="AH40" s="684">
        <v>-5.6591999999999762</v>
      </c>
      <c r="AI40" s="684">
        <v>-5.9735999999999754</v>
      </c>
      <c r="AJ40" s="685">
        <v>-6.2879999999999736</v>
      </c>
    </row>
    <row r="41" spans="1:36" x14ac:dyDescent="0.2">
      <c r="A41" s="223"/>
      <c r="B41" s="430" t="s">
        <v>120</v>
      </c>
      <c r="C41" s="339" t="s">
        <v>366</v>
      </c>
      <c r="D41" s="340" t="s">
        <v>120</v>
      </c>
      <c r="E41" s="340"/>
      <c r="F41" s="284" t="s">
        <v>120</v>
      </c>
      <c r="G41" s="341"/>
      <c r="H41" s="342" t="s">
        <v>120</v>
      </c>
      <c r="I41" s="343" t="s">
        <v>120</v>
      </c>
      <c r="J41" s="343" t="s">
        <v>120</v>
      </c>
      <c r="K41" s="343" t="s">
        <v>120</v>
      </c>
      <c r="L41" s="341" t="s">
        <v>120</v>
      </c>
      <c r="M41" s="341" t="s">
        <v>120</v>
      </c>
      <c r="N41" s="341" t="s">
        <v>120</v>
      </c>
      <c r="O41" s="341" t="s">
        <v>120</v>
      </c>
      <c r="P41" s="341" t="s">
        <v>120</v>
      </c>
      <c r="Q41" s="341" t="s">
        <v>120</v>
      </c>
      <c r="R41" s="341" t="s">
        <v>120</v>
      </c>
      <c r="S41" s="341" t="s">
        <v>120</v>
      </c>
      <c r="T41" s="341" t="s">
        <v>120</v>
      </c>
      <c r="U41" s="341" t="s">
        <v>120</v>
      </c>
      <c r="V41" s="341" t="s">
        <v>120</v>
      </c>
      <c r="W41" s="341" t="s">
        <v>120</v>
      </c>
      <c r="X41" s="341" t="s">
        <v>120</v>
      </c>
      <c r="Y41" s="341" t="s">
        <v>120</v>
      </c>
      <c r="Z41" s="341" t="s">
        <v>120</v>
      </c>
      <c r="AA41" s="341" t="s">
        <v>120</v>
      </c>
      <c r="AB41" s="341" t="s">
        <v>120</v>
      </c>
      <c r="AC41" s="341" t="s">
        <v>120</v>
      </c>
      <c r="AD41" s="341" t="s">
        <v>120</v>
      </c>
      <c r="AE41" s="341" t="s">
        <v>120</v>
      </c>
      <c r="AF41" s="341" t="s">
        <v>120</v>
      </c>
      <c r="AG41" s="341" t="s">
        <v>120</v>
      </c>
      <c r="AH41" s="341" t="s">
        <v>120</v>
      </c>
      <c r="AI41" s="341" t="s">
        <v>120</v>
      </c>
      <c r="AJ41" s="390" t="s">
        <v>120</v>
      </c>
    </row>
    <row r="42" spans="1:36" x14ac:dyDescent="0.2">
      <c r="A42" s="223"/>
      <c r="B42" s="239">
        <f>B38+0.1</f>
        <v>59.2</v>
      </c>
      <c r="C42" s="344" t="s">
        <v>377</v>
      </c>
      <c r="D42" s="526" t="s">
        <v>120</v>
      </c>
      <c r="E42" s="526"/>
      <c r="F42" s="226" t="s">
        <v>73</v>
      </c>
      <c r="G42" s="226">
        <v>2</v>
      </c>
      <c r="H42" s="328">
        <f t="shared" ref="H42:AJ42" si="12">SUM(H43:H44)</f>
        <v>0</v>
      </c>
      <c r="I42" s="337">
        <f t="shared" si="12"/>
        <v>0</v>
      </c>
      <c r="J42" s="337">
        <f t="shared" si="12"/>
        <v>0</v>
      </c>
      <c r="K42" s="337">
        <f t="shared" si="12"/>
        <v>0</v>
      </c>
      <c r="L42" s="330">
        <f t="shared" si="12"/>
        <v>0</v>
      </c>
      <c r="M42" s="330">
        <f t="shared" si="12"/>
        <v>0</v>
      </c>
      <c r="N42" s="330">
        <f t="shared" si="12"/>
        <v>0</v>
      </c>
      <c r="O42" s="330">
        <f t="shared" si="12"/>
        <v>0</v>
      </c>
      <c r="P42" s="330">
        <f t="shared" si="12"/>
        <v>0</v>
      </c>
      <c r="Q42" s="330">
        <f t="shared" si="12"/>
        <v>0</v>
      </c>
      <c r="R42" s="330">
        <f t="shared" si="12"/>
        <v>0</v>
      </c>
      <c r="S42" s="330">
        <f t="shared" si="12"/>
        <v>0</v>
      </c>
      <c r="T42" s="330">
        <f t="shared" si="12"/>
        <v>0</v>
      </c>
      <c r="U42" s="330">
        <f t="shared" si="12"/>
        <v>0</v>
      </c>
      <c r="V42" s="330">
        <f t="shared" si="12"/>
        <v>0</v>
      </c>
      <c r="W42" s="330">
        <f t="shared" si="12"/>
        <v>0</v>
      </c>
      <c r="X42" s="330">
        <f t="shared" si="12"/>
        <v>0</v>
      </c>
      <c r="Y42" s="330">
        <f t="shared" si="12"/>
        <v>0</v>
      </c>
      <c r="Z42" s="330">
        <f t="shared" si="12"/>
        <v>0</v>
      </c>
      <c r="AA42" s="330">
        <f t="shared" si="12"/>
        <v>0</v>
      </c>
      <c r="AB42" s="330">
        <f t="shared" si="12"/>
        <v>0</v>
      </c>
      <c r="AC42" s="330">
        <f t="shared" si="12"/>
        <v>0</v>
      </c>
      <c r="AD42" s="330">
        <f t="shared" si="12"/>
        <v>0</v>
      </c>
      <c r="AE42" s="330">
        <f t="shared" si="12"/>
        <v>0</v>
      </c>
      <c r="AF42" s="330">
        <f t="shared" si="12"/>
        <v>0</v>
      </c>
      <c r="AG42" s="330">
        <f t="shared" si="12"/>
        <v>0</v>
      </c>
      <c r="AH42" s="330">
        <f t="shared" si="12"/>
        <v>0</v>
      </c>
      <c r="AI42" s="330">
        <f t="shared" si="12"/>
        <v>0</v>
      </c>
      <c r="AJ42" s="348">
        <f t="shared" si="12"/>
        <v>0</v>
      </c>
    </row>
    <row r="43" spans="1:36" x14ac:dyDescent="0.2">
      <c r="A43" s="223"/>
      <c r="B43" s="227" t="s">
        <v>120</v>
      </c>
      <c r="C43" s="228"/>
      <c r="D43" s="228"/>
      <c r="E43" s="228"/>
      <c r="F43" s="229" t="s">
        <v>73</v>
      </c>
      <c r="G43" s="229">
        <v>2</v>
      </c>
      <c r="H43" s="324"/>
      <c r="I43" s="440"/>
      <c r="J43" s="440"/>
      <c r="K43" s="440"/>
      <c r="L43" s="365"/>
      <c r="M43" s="365"/>
      <c r="N43" s="365"/>
      <c r="O43" s="365"/>
      <c r="P43" s="365"/>
      <c r="Q43" s="365"/>
      <c r="R43" s="365"/>
      <c r="S43" s="365"/>
      <c r="T43" s="365"/>
      <c r="U43" s="365"/>
      <c r="V43" s="365"/>
      <c r="W43" s="365"/>
      <c r="X43" s="365"/>
      <c r="Y43" s="365"/>
      <c r="Z43" s="365"/>
      <c r="AA43" s="365"/>
      <c r="AB43" s="365"/>
      <c r="AC43" s="365"/>
      <c r="AD43" s="365"/>
      <c r="AE43" s="365"/>
      <c r="AF43" s="365"/>
      <c r="AG43" s="365"/>
      <c r="AH43" s="365"/>
      <c r="AI43" s="365"/>
      <c r="AJ43" s="420"/>
    </row>
    <row r="44" spans="1:36" x14ac:dyDescent="0.2">
      <c r="A44" s="223"/>
      <c r="B44" s="430" t="s">
        <v>120</v>
      </c>
      <c r="C44" s="339" t="s">
        <v>366</v>
      </c>
      <c r="D44" s="340" t="s">
        <v>120</v>
      </c>
      <c r="E44" s="340"/>
      <c r="F44" s="341" t="s">
        <v>120</v>
      </c>
      <c r="G44" s="341"/>
      <c r="H44" s="342" t="s">
        <v>120</v>
      </c>
      <c r="I44" s="343" t="s">
        <v>120</v>
      </c>
      <c r="J44" s="343" t="s">
        <v>120</v>
      </c>
      <c r="K44" s="343" t="s">
        <v>120</v>
      </c>
      <c r="L44" s="341" t="s">
        <v>120</v>
      </c>
      <c r="M44" s="341" t="s">
        <v>120</v>
      </c>
      <c r="N44" s="341" t="s">
        <v>120</v>
      </c>
      <c r="O44" s="341" t="s">
        <v>120</v>
      </c>
      <c r="P44" s="341" t="s">
        <v>120</v>
      </c>
      <c r="Q44" s="341" t="s">
        <v>120</v>
      </c>
      <c r="R44" s="341" t="s">
        <v>120</v>
      </c>
      <c r="S44" s="341" t="s">
        <v>120</v>
      </c>
      <c r="T44" s="341" t="s">
        <v>120</v>
      </c>
      <c r="U44" s="341" t="s">
        <v>120</v>
      </c>
      <c r="V44" s="341" t="s">
        <v>120</v>
      </c>
      <c r="W44" s="341" t="s">
        <v>120</v>
      </c>
      <c r="X44" s="341" t="s">
        <v>120</v>
      </c>
      <c r="Y44" s="341" t="s">
        <v>120</v>
      </c>
      <c r="Z44" s="341" t="s">
        <v>120</v>
      </c>
      <c r="AA44" s="341" t="s">
        <v>120</v>
      </c>
      <c r="AB44" s="341" t="s">
        <v>120</v>
      </c>
      <c r="AC44" s="341" t="s">
        <v>120</v>
      </c>
      <c r="AD44" s="341" t="s">
        <v>120</v>
      </c>
      <c r="AE44" s="341" t="s">
        <v>120</v>
      </c>
      <c r="AF44" s="341" t="s">
        <v>120</v>
      </c>
      <c r="AG44" s="341" t="s">
        <v>120</v>
      </c>
      <c r="AH44" s="341" t="s">
        <v>120</v>
      </c>
      <c r="AI44" s="341" t="s">
        <v>120</v>
      </c>
      <c r="AJ44" s="390" t="s">
        <v>120</v>
      </c>
    </row>
    <row r="45" spans="1:36" x14ac:dyDescent="0.2">
      <c r="A45" s="219"/>
      <c r="B45" s="220">
        <f>B37+1</f>
        <v>60</v>
      </c>
      <c r="C45" s="387" t="s">
        <v>378</v>
      </c>
      <c r="D45" s="221" t="s">
        <v>120</v>
      </c>
      <c r="E45" s="221"/>
      <c r="F45" s="241"/>
      <c r="G45" s="241">
        <v>2</v>
      </c>
      <c r="H45" s="324">
        <f t="shared" ref="H45:AJ45" si="13">SUM(H46,H49)</f>
        <v>0</v>
      </c>
      <c r="I45" s="440">
        <f t="shared" si="13"/>
        <v>0</v>
      </c>
      <c r="J45" s="440">
        <f t="shared" si="13"/>
        <v>0</v>
      </c>
      <c r="K45" s="440">
        <f t="shared" si="13"/>
        <v>0</v>
      </c>
      <c r="L45" s="330">
        <f t="shared" si="13"/>
        <v>0</v>
      </c>
      <c r="M45" s="330">
        <f t="shared" si="13"/>
        <v>0</v>
      </c>
      <c r="N45" s="330">
        <f t="shared" si="13"/>
        <v>0</v>
      </c>
      <c r="O45" s="330">
        <f t="shared" si="13"/>
        <v>0</v>
      </c>
      <c r="P45" s="330">
        <f t="shared" si="13"/>
        <v>0</v>
      </c>
      <c r="Q45" s="330">
        <f t="shared" si="13"/>
        <v>0</v>
      </c>
      <c r="R45" s="330">
        <f t="shared" si="13"/>
        <v>0</v>
      </c>
      <c r="S45" s="330">
        <f t="shared" si="13"/>
        <v>0</v>
      </c>
      <c r="T45" s="330">
        <f t="shared" si="13"/>
        <v>0</v>
      </c>
      <c r="U45" s="330">
        <f t="shared" si="13"/>
        <v>0</v>
      </c>
      <c r="V45" s="330">
        <f t="shared" si="13"/>
        <v>0</v>
      </c>
      <c r="W45" s="330">
        <f t="shared" si="13"/>
        <v>0</v>
      </c>
      <c r="X45" s="330">
        <f t="shared" si="13"/>
        <v>0</v>
      </c>
      <c r="Y45" s="330">
        <f t="shared" si="13"/>
        <v>0</v>
      </c>
      <c r="Z45" s="330">
        <f t="shared" si="13"/>
        <v>0</v>
      </c>
      <c r="AA45" s="330">
        <f t="shared" si="13"/>
        <v>0</v>
      </c>
      <c r="AB45" s="330">
        <f t="shared" si="13"/>
        <v>0</v>
      </c>
      <c r="AC45" s="330">
        <f t="shared" si="13"/>
        <v>0</v>
      </c>
      <c r="AD45" s="330">
        <f t="shared" si="13"/>
        <v>0</v>
      </c>
      <c r="AE45" s="330">
        <f t="shared" si="13"/>
        <v>0</v>
      </c>
      <c r="AF45" s="330">
        <f t="shared" si="13"/>
        <v>0</v>
      </c>
      <c r="AG45" s="330">
        <f t="shared" si="13"/>
        <v>0</v>
      </c>
      <c r="AH45" s="330">
        <f t="shared" si="13"/>
        <v>0</v>
      </c>
      <c r="AI45" s="330">
        <f t="shared" si="13"/>
        <v>0</v>
      </c>
      <c r="AJ45" s="348">
        <f t="shared" si="13"/>
        <v>0</v>
      </c>
    </row>
    <row r="46" spans="1:36" x14ac:dyDescent="0.2">
      <c r="A46" s="223"/>
      <c r="B46" s="239">
        <f>B45+0.1</f>
        <v>60.1</v>
      </c>
      <c r="C46" s="344" t="s">
        <v>379</v>
      </c>
      <c r="D46" s="526" t="s">
        <v>120</v>
      </c>
      <c r="E46" s="526"/>
      <c r="F46" s="226" t="s">
        <v>73</v>
      </c>
      <c r="G46" s="226">
        <v>2</v>
      </c>
      <c r="H46" s="328">
        <f>SUM(H47:H48)</f>
        <v>0</v>
      </c>
      <c r="I46" s="440">
        <f>SUM(I47:I48)</f>
        <v>0</v>
      </c>
      <c r="J46" s="440">
        <f>SUM(J47:J48)</f>
        <v>0</v>
      </c>
      <c r="K46" s="440">
        <f>SUM(K47:K48)</f>
        <v>0</v>
      </c>
      <c r="L46" s="330">
        <f>SUM(L47:L48)</f>
        <v>0</v>
      </c>
      <c r="M46" s="330">
        <f t="shared" ref="M46:AJ46" si="14">SUM(M47:M48)</f>
        <v>0</v>
      </c>
      <c r="N46" s="330">
        <f t="shared" si="14"/>
        <v>0</v>
      </c>
      <c r="O46" s="330">
        <f t="shared" si="14"/>
        <v>0</v>
      </c>
      <c r="P46" s="330">
        <f t="shared" si="14"/>
        <v>0</v>
      </c>
      <c r="Q46" s="330">
        <f t="shared" si="14"/>
        <v>0</v>
      </c>
      <c r="R46" s="330">
        <f t="shared" si="14"/>
        <v>0</v>
      </c>
      <c r="S46" s="330">
        <f t="shared" si="14"/>
        <v>0</v>
      </c>
      <c r="T46" s="330">
        <f t="shared" si="14"/>
        <v>0</v>
      </c>
      <c r="U46" s="330">
        <f t="shared" si="14"/>
        <v>0</v>
      </c>
      <c r="V46" s="330">
        <f t="shared" si="14"/>
        <v>0</v>
      </c>
      <c r="W46" s="330">
        <f t="shared" si="14"/>
        <v>0</v>
      </c>
      <c r="X46" s="330">
        <f t="shared" si="14"/>
        <v>0</v>
      </c>
      <c r="Y46" s="330">
        <f t="shared" si="14"/>
        <v>0</v>
      </c>
      <c r="Z46" s="330">
        <f t="shared" si="14"/>
        <v>0</v>
      </c>
      <c r="AA46" s="330">
        <f t="shared" si="14"/>
        <v>0</v>
      </c>
      <c r="AB46" s="330">
        <f t="shared" si="14"/>
        <v>0</v>
      </c>
      <c r="AC46" s="330">
        <f t="shared" si="14"/>
        <v>0</v>
      </c>
      <c r="AD46" s="330">
        <f t="shared" si="14"/>
        <v>0</v>
      </c>
      <c r="AE46" s="330">
        <f t="shared" si="14"/>
        <v>0</v>
      </c>
      <c r="AF46" s="330">
        <f t="shared" si="14"/>
        <v>0</v>
      </c>
      <c r="AG46" s="330">
        <f t="shared" si="14"/>
        <v>0</v>
      </c>
      <c r="AH46" s="330">
        <f t="shared" si="14"/>
        <v>0</v>
      </c>
      <c r="AI46" s="330">
        <f t="shared" si="14"/>
        <v>0</v>
      </c>
      <c r="AJ46" s="348">
        <f t="shared" si="14"/>
        <v>0</v>
      </c>
    </row>
    <row r="47" spans="1:36" x14ac:dyDescent="0.2">
      <c r="A47" s="223"/>
      <c r="B47" s="227" t="s">
        <v>120</v>
      </c>
      <c r="C47" s="228"/>
      <c r="D47" s="228"/>
      <c r="E47" s="228"/>
      <c r="F47" s="229" t="s">
        <v>73</v>
      </c>
      <c r="G47" s="229">
        <v>2</v>
      </c>
      <c r="H47" s="328"/>
      <c r="I47" s="337"/>
      <c r="J47" s="337"/>
      <c r="K47" s="337"/>
      <c r="L47" s="346"/>
      <c r="M47" s="346"/>
      <c r="N47" s="346"/>
      <c r="O47" s="346"/>
      <c r="P47" s="346"/>
      <c r="Q47" s="346"/>
      <c r="R47" s="346"/>
      <c r="S47" s="346"/>
      <c r="T47" s="346"/>
      <c r="U47" s="346"/>
      <c r="V47" s="346"/>
      <c r="W47" s="346"/>
      <c r="X47" s="346"/>
      <c r="Y47" s="346"/>
      <c r="Z47" s="346"/>
      <c r="AA47" s="346"/>
      <c r="AB47" s="346"/>
      <c r="AC47" s="346"/>
      <c r="AD47" s="346"/>
      <c r="AE47" s="346"/>
      <c r="AF47" s="346"/>
      <c r="AG47" s="346"/>
      <c r="AH47" s="346"/>
      <c r="AI47" s="346"/>
      <c r="AJ47" s="389"/>
    </row>
    <row r="48" spans="1:36" x14ac:dyDescent="0.2">
      <c r="A48" s="223"/>
      <c r="B48" s="430" t="s">
        <v>120</v>
      </c>
      <c r="C48" s="339" t="s">
        <v>366</v>
      </c>
      <c r="D48" s="340" t="s">
        <v>120</v>
      </c>
      <c r="E48" s="340"/>
      <c r="F48" s="341" t="s">
        <v>120</v>
      </c>
      <c r="G48" s="341"/>
      <c r="H48" s="342" t="s">
        <v>120</v>
      </c>
      <c r="I48" s="343" t="s">
        <v>120</v>
      </c>
      <c r="J48" s="343" t="s">
        <v>120</v>
      </c>
      <c r="K48" s="343" t="s">
        <v>120</v>
      </c>
      <c r="L48" s="341" t="s">
        <v>120</v>
      </c>
      <c r="M48" s="341" t="s">
        <v>120</v>
      </c>
      <c r="N48" s="341" t="s">
        <v>120</v>
      </c>
      <c r="O48" s="341" t="s">
        <v>120</v>
      </c>
      <c r="P48" s="341" t="s">
        <v>120</v>
      </c>
      <c r="Q48" s="341" t="s">
        <v>120</v>
      </c>
      <c r="R48" s="341" t="s">
        <v>120</v>
      </c>
      <c r="S48" s="341" t="s">
        <v>120</v>
      </c>
      <c r="T48" s="341" t="s">
        <v>120</v>
      </c>
      <c r="U48" s="341" t="s">
        <v>120</v>
      </c>
      <c r="V48" s="341" t="s">
        <v>120</v>
      </c>
      <c r="W48" s="341" t="s">
        <v>120</v>
      </c>
      <c r="X48" s="341" t="s">
        <v>120</v>
      </c>
      <c r="Y48" s="341" t="s">
        <v>120</v>
      </c>
      <c r="Z48" s="341" t="s">
        <v>120</v>
      </c>
      <c r="AA48" s="341" t="s">
        <v>120</v>
      </c>
      <c r="AB48" s="341" t="s">
        <v>120</v>
      </c>
      <c r="AC48" s="341" t="s">
        <v>120</v>
      </c>
      <c r="AD48" s="341" t="s">
        <v>120</v>
      </c>
      <c r="AE48" s="341" t="s">
        <v>120</v>
      </c>
      <c r="AF48" s="341" t="s">
        <v>120</v>
      </c>
      <c r="AG48" s="341" t="s">
        <v>120</v>
      </c>
      <c r="AH48" s="341" t="s">
        <v>120</v>
      </c>
      <c r="AI48" s="341" t="s">
        <v>120</v>
      </c>
      <c r="AJ48" s="390" t="s">
        <v>120</v>
      </c>
    </row>
    <row r="49" spans="1:36" x14ac:dyDescent="0.2">
      <c r="A49" s="223"/>
      <c r="B49" s="239">
        <f>B46+0.1</f>
        <v>60.2</v>
      </c>
      <c r="C49" s="344" t="s">
        <v>380</v>
      </c>
      <c r="D49" s="526" t="s">
        <v>120</v>
      </c>
      <c r="E49" s="526"/>
      <c r="F49" s="226" t="s">
        <v>73</v>
      </c>
      <c r="G49" s="226">
        <v>2</v>
      </c>
      <c r="H49" s="328">
        <f t="shared" ref="H49:AJ49" si="15">SUM(H50:H51)</f>
        <v>0</v>
      </c>
      <c r="I49" s="337">
        <f t="shared" si="15"/>
        <v>0</v>
      </c>
      <c r="J49" s="337">
        <f t="shared" si="15"/>
        <v>0</v>
      </c>
      <c r="K49" s="337">
        <f t="shared" si="15"/>
        <v>0</v>
      </c>
      <c r="L49" s="330">
        <f t="shared" si="15"/>
        <v>0</v>
      </c>
      <c r="M49" s="330">
        <f t="shared" si="15"/>
        <v>0</v>
      </c>
      <c r="N49" s="330">
        <f t="shared" si="15"/>
        <v>0</v>
      </c>
      <c r="O49" s="330">
        <f t="shared" si="15"/>
        <v>0</v>
      </c>
      <c r="P49" s="330">
        <f t="shared" si="15"/>
        <v>0</v>
      </c>
      <c r="Q49" s="330">
        <f t="shared" si="15"/>
        <v>0</v>
      </c>
      <c r="R49" s="330">
        <f t="shared" si="15"/>
        <v>0</v>
      </c>
      <c r="S49" s="330">
        <f t="shared" si="15"/>
        <v>0</v>
      </c>
      <c r="T49" s="330">
        <f t="shared" si="15"/>
        <v>0</v>
      </c>
      <c r="U49" s="330">
        <f t="shared" si="15"/>
        <v>0</v>
      </c>
      <c r="V49" s="330">
        <f t="shared" si="15"/>
        <v>0</v>
      </c>
      <c r="W49" s="330">
        <f t="shared" si="15"/>
        <v>0</v>
      </c>
      <c r="X49" s="330">
        <f t="shared" si="15"/>
        <v>0</v>
      </c>
      <c r="Y49" s="330">
        <f t="shared" si="15"/>
        <v>0</v>
      </c>
      <c r="Z49" s="330">
        <f t="shared" si="15"/>
        <v>0</v>
      </c>
      <c r="AA49" s="330">
        <f t="shared" si="15"/>
        <v>0</v>
      </c>
      <c r="AB49" s="330">
        <f t="shared" si="15"/>
        <v>0</v>
      </c>
      <c r="AC49" s="330">
        <f t="shared" si="15"/>
        <v>0</v>
      </c>
      <c r="AD49" s="330">
        <f t="shared" si="15"/>
        <v>0</v>
      </c>
      <c r="AE49" s="330">
        <f t="shared" si="15"/>
        <v>0</v>
      </c>
      <c r="AF49" s="330">
        <f t="shared" si="15"/>
        <v>0</v>
      </c>
      <c r="AG49" s="330">
        <f t="shared" si="15"/>
        <v>0</v>
      </c>
      <c r="AH49" s="330">
        <f t="shared" si="15"/>
        <v>0</v>
      </c>
      <c r="AI49" s="330">
        <f t="shared" si="15"/>
        <v>0</v>
      </c>
      <c r="AJ49" s="348">
        <f t="shared" si="15"/>
        <v>0</v>
      </c>
    </row>
    <row r="50" spans="1:36" x14ac:dyDescent="0.2">
      <c r="A50" s="157"/>
      <c r="B50" s="227" t="s">
        <v>120</v>
      </c>
      <c r="C50" s="228"/>
      <c r="D50" s="228"/>
      <c r="E50" s="228"/>
      <c r="F50" s="229" t="s">
        <v>73</v>
      </c>
      <c r="G50" s="229">
        <v>2</v>
      </c>
      <c r="H50" s="328"/>
      <c r="I50" s="337"/>
      <c r="J50" s="337"/>
      <c r="K50" s="337"/>
      <c r="L50" s="346"/>
      <c r="M50" s="346"/>
      <c r="N50" s="346"/>
      <c r="O50" s="346"/>
      <c r="P50" s="346"/>
      <c r="Q50" s="346"/>
      <c r="R50" s="346"/>
      <c r="S50" s="346"/>
      <c r="T50" s="346"/>
      <c r="U50" s="346"/>
      <c r="V50" s="346"/>
      <c r="W50" s="346"/>
      <c r="X50" s="346"/>
      <c r="Y50" s="346"/>
      <c r="Z50" s="346"/>
      <c r="AA50" s="346"/>
      <c r="AB50" s="346"/>
      <c r="AC50" s="346"/>
      <c r="AD50" s="346"/>
      <c r="AE50" s="346"/>
      <c r="AF50" s="346"/>
      <c r="AG50" s="346"/>
      <c r="AH50" s="346"/>
      <c r="AI50" s="346"/>
      <c r="AJ50" s="389"/>
    </row>
    <row r="51" spans="1:36" x14ac:dyDescent="0.2">
      <c r="A51" s="223"/>
      <c r="B51" s="430" t="s">
        <v>120</v>
      </c>
      <c r="C51" s="339" t="s">
        <v>366</v>
      </c>
      <c r="D51" s="340" t="s">
        <v>120</v>
      </c>
      <c r="E51" s="340"/>
      <c r="F51" s="284" t="s">
        <v>120</v>
      </c>
      <c r="G51" s="341"/>
      <c r="H51" s="342" t="s">
        <v>120</v>
      </c>
      <c r="I51" s="523" t="s">
        <v>120</v>
      </c>
      <c r="J51" s="523" t="s">
        <v>120</v>
      </c>
      <c r="K51" s="343" t="s">
        <v>120</v>
      </c>
      <c r="L51" s="341" t="s">
        <v>120</v>
      </c>
      <c r="M51" s="341" t="s">
        <v>120</v>
      </c>
      <c r="N51" s="341" t="s">
        <v>120</v>
      </c>
      <c r="O51" s="341" t="s">
        <v>120</v>
      </c>
      <c r="P51" s="341" t="s">
        <v>120</v>
      </c>
      <c r="Q51" s="341" t="s">
        <v>120</v>
      </c>
      <c r="R51" s="341" t="s">
        <v>120</v>
      </c>
      <c r="S51" s="341" t="s">
        <v>120</v>
      </c>
      <c r="T51" s="341" t="s">
        <v>120</v>
      </c>
      <c r="U51" s="341" t="s">
        <v>120</v>
      </c>
      <c r="V51" s="341" t="s">
        <v>120</v>
      </c>
      <c r="W51" s="341" t="s">
        <v>120</v>
      </c>
      <c r="X51" s="341" t="s">
        <v>120</v>
      </c>
      <c r="Y51" s="341" t="s">
        <v>120</v>
      </c>
      <c r="Z51" s="341" t="s">
        <v>120</v>
      </c>
      <c r="AA51" s="341" t="s">
        <v>120</v>
      </c>
      <c r="AB51" s="341" t="s">
        <v>120</v>
      </c>
      <c r="AC51" s="341" t="s">
        <v>120</v>
      </c>
      <c r="AD51" s="341" t="s">
        <v>120</v>
      </c>
      <c r="AE51" s="341" t="s">
        <v>120</v>
      </c>
      <c r="AF51" s="341" t="s">
        <v>120</v>
      </c>
      <c r="AG51" s="341" t="s">
        <v>120</v>
      </c>
      <c r="AH51" s="341" t="s">
        <v>120</v>
      </c>
      <c r="AI51" s="341" t="s">
        <v>120</v>
      </c>
      <c r="AJ51" s="390" t="s">
        <v>120</v>
      </c>
    </row>
    <row r="52" spans="1:36" x14ac:dyDescent="0.2">
      <c r="A52" s="205"/>
      <c r="B52" s="242">
        <f>B45+1</f>
        <v>61</v>
      </c>
      <c r="C52" s="527" t="s">
        <v>381</v>
      </c>
      <c r="D52" s="237" t="s">
        <v>120</v>
      </c>
      <c r="E52" s="237"/>
      <c r="F52" s="238"/>
      <c r="G52" s="238">
        <v>2</v>
      </c>
      <c r="H52" s="328">
        <f t="shared" ref="H52:AJ52" si="16">SUM(H53+H56+H59+H78+H97+H100+H103+H106+H109+H112)</f>
        <v>0</v>
      </c>
      <c r="I52" s="337">
        <f t="shared" si="16"/>
        <v>0</v>
      </c>
      <c r="J52" s="337">
        <f t="shared" si="16"/>
        <v>0</v>
      </c>
      <c r="K52" s="337">
        <f t="shared" si="16"/>
        <v>0</v>
      </c>
      <c r="L52" s="330">
        <f t="shared" si="16"/>
        <v>-0.15993592297502301</v>
      </c>
      <c r="M52" s="330">
        <f t="shared" si="16"/>
        <v>-0.85372171610677228</v>
      </c>
      <c r="N52" s="330">
        <f t="shared" si="16"/>
        <v>-1.9506230020918913</v>
      </c>
      <c r="O52" s="330">
        <f t="shared" si="16"/>
        <v>-3.3659344679760341</v>
      </c>
      <c r="P52" s="330">
        <f t="shared" si="16"/>
        <v>-4.8320243536967169</v>
      </c>
      <c r="Q52" s="330">
        <f t="shared" si="16"/>
        <v>-8.2952936767069154</v>
      </c>
      <c r="R52" s="330">
        <f t="shared" si="16"/>
        <v>-9.9507574625636295</v>
      </c>
      <c r="S52" s="330">
        <f t="shared" si="16"/>
        <v>-11.598762551022553</v>
      </c>
      <c r="T52" s="330">
        <f t="shared" si="16"/>
        <v>-13.24154692698594</v>
      </c>
      <c r="U52" s="330">
        <f t="shared" si="16"/>
        <v>-14.879413166788723</v>
      </c>
      <c r="V52" s="330">
        <f>SUM(V53+V56+V59+V78+V97+V100+V103+V106+V109+V112)</f>
        <v>-17.100240757303474</v>
      </c>
      <c r="W52" s="330">
        <f t="shared" si="16"/>
        <v>-19.317210516528718</v>
      </c>
      <c r="X52" s="330">
        <f t="shared" si="16"/>
        <v>-21.530668795694069</v>
      </c>
      <c r="Y52" s="330">
        <f t="shared" si="16"/>
        <v>-23.74119924032567</v>
      </c>
      <c r="Z52" s="330">
        <f t="shared" si="16"/>
        <v>-24.6788436596281</v>
      </c>
      <c r="AA52" s="330">
        <f t="shared" si="16"/>
        <v>-25.614504202045225</v>
      </c>
      <c r="AB52" s="330">
        <f t="shared" si="16"/>
        <v>-26.548492836461932</v>
      </c>
      <c r="AC52" s="330">
        <f t="shared" si="16"/>
        <v>-27.48096190192733</v>
      </c>
      <c r="AD52" s="330">
        <f t="shared" si="16"/>
        <v>-28.412413071238689</v>
      </c>
      <c r="AE52" s="330">
        <f t="shared" si="16"/>
        <v>-29.043241731657488</v>
      </c>
      <c r="AF52" s="330">
        <f t="shared" si="16"/>
        <v>-29.627716189563515</v>
      </c>
      <c r="AG52" s="330">
        <f t="shared" si="16"/>
        <v>-29.709769431426849</v>
      </c>
      <c r="AH52" s="330">
        <f t="shared" si="16"/>
        <v>-29.790969558221732</v>
      </c>
      <c r="AI52" s="330">
        <f t="shared" si="16"/>
        <v>-29.871338600421865</v>
      </c>
      <c r="AJ52" s="348">
        <f t="shared" si="16"/>
        <v>-29.950962345799269</v>
      </c>
    </row>
    <row r="53" spans="1:36" ht="25.5" x14ac:dyDescent="0.2">
      <c r="A53" s="157"/>
      <c r="B53" s="243">
        <f>B52+0.1</f>
        <v>61.1</v>
      </c>
      <c r="C53" s="528" t="s">
        <v>382</v>
      </c>
      <c r="D53" s="525" t="s">
        <v>120</v>
      </c>
      <c r="E53" s="525"/>
      <c r="F53" s="231" t="s">
        <v>73</v>
      </c>
      <c r="G53" s="231">
        <v>2</v>
      </c>
      <c r="H53" s="328">
        <f t="shared" ref="H53:AJ53" si="17">SUM(H54:H55)</f>
        <v>0</v>
      </c>
      <c r="I53" s="337">
        <f t="shared" si="17"/>
        <v>0</v>
      </c>
      <c r="J53" s="337">
        <f t="shared" si="17"/>
        <v>0</v>
      </c>
      <c r="K53" s="337">
        <f t="shared" si="17"/>
        <v>0</v>
      </c>
      <c r="L53" s="330">
        <f t="shared" si="17"/>
        <v>0</v>
      </c>
      <c r="M53" s="330">
        <f t="shared" si="17"/>
        <v>0</v>
      </c>
      <c r="N53" s="330">
        <f t="shared" si="17"/>
        <v>0</v>
      </c>
      <c r="O53" s="330">
        <f t="shared" si="17"/>
        <v>0</v>
      </c>
      <c r="P53" s="330">
        <f t="shared" si="17"/>
        <v>0</v>
      </c>
      <c r="Q53" s="330">
        <f t="shared" si="17"/>
        <v>-1.8164800000000001E-3</v>
      </c>
      <c r="R53" s="330">
        <f t="shared" si="17"/>
        <v>-3.6329600000000002E-3</v>
      </c>
      <c r="S53" s="330">
        <f t="shared" si="17"/>
        <v>-5.4494400000000007E-3</v>
      </c>
      <c r="T53" s="330">
        <f t="shared" si="17"/>
        <v>-7.2659200000000004E-3</v>
      </c>
      <c r="U53" s="330">
        <f t="shared" si="17"/>
        <v>-9.0823999999999992E-3</v>
      </c>
      <c r="V53" s="330">
        <f t="shared" si="17"/>
        <v>-4.0834280000000001E-2</v>
      </c>
      <c r="W53" s="330">
        <f t="shared" si="17"/>
        <v>-7.2586159999999997E-2</v>
      </c>
      <c r="X53" s="330">
        <f t="shared" si="17"/>
        <v>-0.10433804000000001</v>
      </c>
      <c r="Y53" s="330">
        <f t="shared" si="17"/>
        <v>-0.13608992</v>
      </c>
      <c r="Z53" s="330">
        <f t="shared" si="17"/>
        <v>-0.16784180000000001</v>
      </c>
      <c r="AA53" s="330">
        <f t="shared" si="17"/>
        <v>-0.19959368</v>
      </c>
      <c r="AB53" s="330">
        <f t="shared" si="17"/>
        <v>-0.23134556000000003</v>
      </c>
      <c r="AC53" s="330">
        <f t="shared" si="17"/>
        <v>-0.26309744000000002</v>
      </c>
      <c r="AD53" s="330">
        <f t="shared" si="17"/>
        <v>-0.29484932000000003</v>
      </c>
      <c r="AE53" s="330">
        <f t="shared" si="17"/>
        <v>-0.32660120000000004</v>
      </c>
      <c r="AF53" s="330">
        <f t="shared" si="17"/>
        <v>-0.35835308000000005</v>
      </c>
      <c r="AG53" s="330">
        <f t="shared" si="17"/>
        <v>-0.39010496</v>
      </c>
      <c r="AH53" s="330">
        <f t="shared" si="17"/>
        <v>-0.42185684000000007</v>
      </c>
      <c r="AI53" s="330">
        <f t="shared" si="17"/>
        <v>-0.45360872000000008</v>
      </c>
      <c r="AJ53" s="348">
        <f t="shared" si="17"/>
        <v>-0.48536060000000003</v>
      </c>
    </row>
    <row r="54" spans="1:36" x14ac:dyDescent="0.2">
      <c r="A54" s="157"/>
      <c r="B54" s="244" t="s">
        <v>120</v>
      </c>
      <c r="C54" s="621" t="s">
        <v>574</v>
      </c>
      <c r="D54" s="228"/>
      <c r="E54" s="228"/>
      <c r="F54" s="230" t="s">
        <v>73</v>
      </c>
      <c r="G54" s="230">
        <v>2</v>
      </c>
      <c r="H54" s="328">
        <v>0</v>
      </c>
      <c r="I54" s="337">
        <v>0</v>
      </c>
      <c r="J54" s="337">
        <v>0</v>
      </c>
      <c r="K54" s="337">
        <v>0</v>
      </c>
      <c r="L54" s="678">
        <v>0</v>
      </c>
      <c r="M54" s="678">
        <v>0</v>
      </c>
      <c r="N54" s="678">
        <v>0</v>
      </c>
      <c r="O54" s="678">
        <v>0</v>
      </c>
      <c r="P54" s="678">
        <v>0</v>
      </c>
      <c r="Q54" s="678">
        <v>-1.8164800000000001E-3</v>
      </c>
      <c r="R54" s="678">
        <v>-3.6329600000000002E-3</v>
      </c>
      <c r="S54" s="678">
        <v>-5.4494400000000007E-3</v>
      </c>
      <c r="T54" s="678">
        <v>-7.2659200000000004E-3</v>
      </c>
      <c r="U54" s="678">
        <v>-9.0823999999999992E-3</v>
      </c>
      <c r="V54" s="678">
        <v>-4.0834280000000001E-2</v>
      </c>
      <c r="W54" s="678">
        <v>-7.2586159999999997E-2</v>
      </c>
      <c r="X54" s="678">
        <v>-0.10433804000000001</v>
      </c>
      <c r="Y54" s="678">
        <v>-0.13608992</v>
      </c>
      <c r="Z54" s="678">
        <v>-0.16784180000000001</v>
      </c>
      <c r="AA54" s="678">
        <v>-0.19959368</v>
      </c>
      <c r="AB54" s="678">
        <v>-0.23134556000000003</v>
      </c>
      <c r="AC54" s="678">
        <v>-0.26309744000000002</v>
      </c>
      <c r="AD54" s="678">
        <v>-0.29484932000000003</v>
      </c>
      <c r="AE54" s="678">
        <v>-0.32660120000000004</v>
      </c>
      <c r="AF54" s="678">
        <v>-0.35835308000000005</v>
      </c>
      <c r="AG54" s="678">
        <v>-0.39010496</v>
      </c>
      <c r="AH54" s="678">
        <v>-0.42185684000000007</v>
      </c>
      <c r="AI54" s="678">
        <v>-0.45360872000000008</v>
      </c>
      <c r="AJ54" s="680">
        <v>-0.48536060000000003</v>
      </c>
    </row>
    <row r="55" spans="1:36" x14ac:dyDescent="0.2">
      <c r="A55" s="157"/>
      <c r="B55" s="430" t="s">
        <v>120</v>
      </c>
      <c r="C55" s="339" t="s">
        <v>366</v>
      </c>
      <c r="D55" s="340" t="s">
        <v>120</v>
      </c>
      <c r="E55" s="340"/>
      <c r="F55" s="284" t="s">
        <v>120</v>
      </c>
      <c r="G55" s="341"/>
      <c r="H55" s="342" t="s">
        <v>120</v>
      </c>
      <c r="I55" s="523" t="s">
        <v>120</v>
      </c>
      <c r="J55" s="523" t="s">
        <v>120</v>
      </c>
      <c r="K55" s="343" t="s">
        <v>120</v>
      </c>
      <c r="L55" s="341" t="s">
        <v>120</v>
      </c>
      <c r="M55" s="341" t="s">
        <v>120</v>
      </c>
      <c r="N55" s="341" t="s">
        <v>120</v>
      </c>
      <c r="O55" s="341" t="s">
        <v>120</v>
      </c>
      <c r="P55" s="341" t="s">
        <v>120</v>
      </c>
      <c r="Q55" s="341" t="s">
        <v>120</v>
      </c>
      <c r="R55" s="341" t="s">
        <v>120</v>
      </c>
      <c r="S55" s="341" t="s">
        <v>120</v>
      </c>
      <c r="T55" s="341" t="s">
        <v>120</v>
      </c>
      <c r="U55" s="341" t="s">
        <v>120</v>
      </c>
      <c r="V55" s="341" t="s">
        <v>120</v>
      </c>
      <c r="W55" s="341" t="s">
        <v>120</v>
      </c>
      <c r="X55" s="341" t="s">
        <v>120</v>
      </c>
      <c r="Y55" s="341" t="s">
        <v>120</v>
      </c>
      <c r="Z55" s="341" t="s">
        <v>120</v>
      </c>
      <c r="AA55" s="341" t="s">
        <v>120</v>
      </c>
      <c r="AB55" s="341" t="s">
        <v>120</v>
      </c>
      <c r="AC55" s="341" t="s">
        <v>120</v>
      </c>
      <c r="AD55" s="341" t="s">
        <v>120</v>
      </c>
      <c r="AE55" s="341" t="s">
        <v>120</v>
      </c>
      <c r="AF55" s="341" t="s">
        <v>120</v>
      </c>
      <c r="AG55" s="341" t="s">
        <v>120</v>
      </c>
      <c r="AH55" s="341" t="s">
        <v>120</v>
      </c>
      <c r="AI55" s="341" t="s">
        <v>120</v>
      </c>
      <c r="AJ55" s="390" t="s">
        <v>120</v>
      </c>
    </row>
    <row r="56" spans="1:36" ht="25.5" x14ac:dyDescent="0.2">
      <c r="A56" s="157"/>
      <c r="B56" s="243">
        <f>B53+0.1</f>
        <v>61.2</v>
      </c>
      <c r="C56" s="528" t="s">
        <v>383</v>
      </c>
      <c r="D56" s="525" t="s">
        <v>120</v>
      </c>
      <c r="E56" s="525"/>
      <c r="F56" s="231" t="s">
        <v>73</v>
      </c>
      <c r="G56" s="231">
        <v>2</v>
      </c>
      <c r="H56" s="328">
        <f>SUM(H57:H58)</f>
        <v>0</v>
      </c>
      <c r="I56" s="337">
        <f>SUM(I57:I58)</f>
        <v>0</v>
      </c>
      <c r="J56" s="337">
        <f>SUM(J57:J58)</f>
        <v>0</v>
      </c>
      <c r="K56" s="337">
        <f>SUM(K57:K58)</f>
        <v>0</v>
      </c>
      <c r="L56" s="330">
        <f>SUM(L57:L58)</f>
        <v>0</v>
      </c>
      <c r="M56" s="330">
        <f t="shared" ref="M56:AJ56" si="18">SUM(M57:M58)</f>
        <v>0</v>
      </c>
      <c r="N56" s="330">
        <f t="shared" si="18"/>
        <v>0</v>
      </c>
      <c r="O56" s="330">
        <f t="shared" si="18"/>
        <v>0</v>
      </c>
      <c r="P56" s="330">
        <f t="shared" si="18"/>
        <v>0</v>
      </c>
      <c r="Q56" s="330">
        <f t="shared" si="18"/>
        <v>0</v>
      </c>
      <c r="R56" s="330">
        <f t="shared" si="18"/>
        <v>0</v>
      </c>
      <c r="S56" s="330">
        <f t="shared" si="18"/>
        <v>0</v>
      </c>
      <c r="T56" s="330">
        <f t="shared" si="18"/>
        <v>0</v>
      </c>
      <c r="U56" s="330">
        <f t="shared" si="18"/>
        <v>0</v>
      </c>
      <c r="V56" s="330">
        <f t="shared" si="18"/>
        <v>0</v>
      </c>
      <c r="W56" s="330">
        <f t="shared" si="18"/>
        <v>0</v>
      </c>
      <c r="X56" s="330">
        <f t="shared" si="18"/>
        <v>0</v>
      </c>
      <c r="Y56" s="330">
        <f t="shared" si="18"/>
        <v>0</v>
      </c>
      <c r="Z56" s="330">
        <f t="shared" si="18"/>
        <v>0</v>
      </c>
      <c r="AA56" s="330">
        <f t="shared" si="18"/>
        <v>0</v>
      </c>
      <c r="AB56" s="330">
        <f t="shared" si="18"/>
        <v>0</v>
      </c>
      <c r="AC56" s="330">
        <f t="shared" si="18"/>
        <v>0</v>
      </c>
      <c r="AD56" s="330">
        <f t="shared" si="18"/>
        <v>0</v>
      </c>
      <c r="AE56" s="330">
        <f t="shared" si="18"/>
        <v>0</v>
      </c>
      <c r="AF56" s="330">
        <f t="shared" si="18"/>
        <v>0</v>
      </c>
      <c r="AG56" s="330">
        <f t="shared" si="18"/>
        <v>0</v>
      </c>
      <c r="AH56" s="330">
        <f t="shared" si="18"/>
        <v>0</v>
      </c>
      <c r="AI56" s="330">
        <f t="shared" si="18"/>
        <v>0</v>
      </c>
      <c r="AJ56" s="348">
        <f t="shared" si="18"/>
        <v>0</v>
      </c>
    </row>
    <row r="57" spans="1:36" x14ac:dyDescent="0.2">
      <c r="A57" s="157"/>
      <c r="B57" s="244" t="s">
        <v>120</v>
      </c>
      <c r="C57" s="228"/>
      <c r="D57" s="228"/>
      <c r="E57" s="228"/>
      <c r="F57" s="230" t="s">
        <v>73</v>
      </c>
      <c r="G57" s="230">
        <v>2</v>
      </c>
      <c r="H57" s="328"/>
      <c r="I57" s="337"/>
      <c r="J57" s="337"/>
      <c r="K57" s="337"/>
      <c r="L57" s="346"/>
      <c r="M57" s="346"/>
      <c r="N57" s="346"/>
      <c r="O57" s="346"/>
      <c r="P57" s="346"/>
      <c r="Q57" s="346"/>
      <c r="R57" s="346"/>
      <c r="S57" s="346"/>
      <c r="T57" s="346"/>
      <c r="U57" s="346"/>
      <c r="V57" s="346"/>
      <c r="W57" s="346"/>
      <c r="X57" s="346"/>
      <c r="Y57" s="346"/>
      <c r="Z57" s="346"/>
      <c r="AA57" s="346"/>
      <c r="AB57" s="346"/>
      <c r="AC57" s="346"/>
      <c r="AD57" s="346"/>
      <c r="AE57" s="346"/>
      <c r="AF57" s="346"/>
      <c r="AG57" s="346"/>
      <c r="AH57" s="346"/>
      <c r="AI57" s="346"/>
      <c r="AJ57" s="389"/>
    </row>
    <row r="58" spans="1:36" x14ac:dyDescent="0.2">
      <c r="A58" s="157"/>
      <c r="B58" s="430" t="s">
        <v>120</v>
      </c>
      <c r="C58" s="339" t="s">
        <v>366</v>
      </c>
      <c r="D58" s="340" t="s">
        <v>120</v>
      </c>
      <c r="E58" s="340"/>
      <c r="F58" s="284" t="s">
        <v>120</v>
      </c>
      <c r="G58" s="341"/>
      <c r="H58" s="342" t="s">
        <v>120</v>
      </c>
      <c r="I58" s="523" t="s">
        <v>120</v>
      </c>
      <c r="J58" s="523" t="s">
        <v>120</v>
      </c>
      <c r="K58" s="343" t="s">
        <v>120</v>
      </c>
      <c r="L58" s="341" t="s">
        <v>120</v>
      </c>
      <c r="M58" s="341" t="s">
        <v>120</v>
      </c>
      <c r="N58" s="341" t="s">
        <v>120</v>
      </c>
      <c r="O58" s="341" t="s">
        <v>120</v>
      </c>
      <c r="P58" s="341" t="s">
        <v>120</v>
      </c>
      <c r="Q58" s="341" t="s">
        <v>120</v>
      </c>
      <c r="R58" s="341" t="s">
        <v>120</v>
      </c>
      <c r="S58" s="341" t="s">
        <v>120</v>
      </c>
      <c r="T58" s="341" t="s">
        <v>120</v>
      </c>
      <c r="U58" s="341" t="s">
        <v>120</v>
      </c>
      <c r="V58" s="341" t="s">
        <v>120</v>
      </c>
      <c r="W58" s="341" t="s">
        <v>120</v>
      </c>
      <c r="X58" s="341" t="s">
        <v>120</v>
      </c>
      <c r="Y58" s="341" t="s">
        <v>120</v>
      </c>
      <c r="Z58" s="341" t="s">
        <v>120</v>
      </c>
      <c r="AA58" s="341" t="s">
        <v>120</v>
      </c>
      <c r="AB58" s="341" t="s">
        <v>120</v>
      </c>
      <c r="AC58" s="341" t="s">
        <v>120</v>
      </c>
      <c r="AD58" s="341" t="s">
        <v>120</v>
      </c>
      <c r="AE58" s="341" t="s">
        <v>120</v>
      </c>
      <c r="AF58" s="341" t="s">
        <v>120</v>
      </c>
      <c r="AG58" s="341" t="s">
        <v>120</v>
      </c>
      <c r="AH58" s="341" t="s">
        <v>120</v>
      </c>
      <c r="AI58" s="341" t="s">
        <v>120</v>
      </c>
      <c r="AJ58" s="390" t="s">
        <v>120</v>
      </c>
    </row>
    <row r="59" spans="1:36" ht="25.5" x14ac:dyDescent="0.2">
      <c r="A59" s="157"/>
      <c r="B59" s="243">
        <f>B56+0.1</f>
        <v>61.300000000000004</v>
      </c>
      <c r="C59" s="528" t="s">
        <v>384</v>
      </c>
      <c r="D59" s="525" t="s">
        <v>120</v>
      </c>
      <c r="E59" s="525"/>
      <c r="F59" s="231" t="s">
        <v>73</v>
      </c>
      <c r="G59" s="231">
        <v>2</v>
      </c>
      <c r="H59" s="328">
        <f t="shared" ref="H59:AJ59" si="19">SUM(H60:H77)</f>
        <v>0</v>
      </c>
      <c r="I59" s="337">
        <f t="shared" si="19"/>
        <v>0</v>
      </c>
      <c r="J59" s="337">
        <f t="shared" si="19"/>
        <v>0</v>
      </c>
      <c r="K59" s="337">
        <f t="shared" si="19"/>
        <v>0</v>
      </c>
      <c r="L59" s="330">
        <f t="shared" si="19"/>
        <v>1.3214559099436629</v>
      </c>
      <c r="M59" s="330">
        <f t="shared" si="19"/>
        <v>4.7444880415547255</v>
      </c>
      <c r="N59" s="330">
        <f t="shared" si="19"/>
        <v>9.0096889041658592</v>
      </c>
      <c r="O59" s="330">
        <f t="shared" si="19"/>
        <v>13.606147213865407</v>
      </c>
      <c r="P59" s="330">
        <f t="shared" si="19"/>
        <v>18.198792481692703</v>
      </c>
      <c r="Q59" s="330">
        <f t="shared" si="19"/>
        <v>24.415678071072641</v>
      </c>
      <c r="R59" s="330">
        <f t="shared" si="19"/>
        <v>32.370323680090998</v>
      </c>
      <c r="S59" s="330">
        <f t="shared" si="19"/>
        <v>40.27673605864679</v>
      </c>
      <c r="T59" s="330">
        <f t="shared" si="19"/>
        <v>48.143585949975382</v>
      </c>
      <c r="U59" s="330">
        <f t="shared" si="19"/>
        <v>55.979757075120844</v>
      </c>
      <c r="V59" s="330">
        <f t="shared" si="19"/>
        <v>63.234195070244873</v>
      </c>
      <c r="W59" s="330">
        <f t="shared" si="19"/>
        <v>70.469525153210867</v>
      </c>
      <c r="X59" s="330">
        <f t="shared" si="19"/>
        <v>77.689994121478676</v>
      </c>
      <c r="Y59" s="330">
        <f t="shared" si="19"/>
        <v>84.898463191039326</v>
      </c>
      <c r="Z59" s="330">
        <f t="shared" si="19"/>
        <v>83.992570651736898</v>
      </c>
      <c r="AA59" s="330">
        <f t="shared" si="19"/>
        <v>83.088661989319775</v>
      </c>
      <c r="AB59" s="330">
        <f t="shared" si="19"/>
        <v>82.186425234903055</v>
      </c>
      <c r="AC59" s="330">
        <f t="shared" si="19"/>
        <v>81.285708049437659</v>
      </c>
      <c r="AD59" s="330">
        <f t="shared" si="19"/>
        <v>80.386008760126302</v>
      </c>
      <c r="AE59" s="330">
        <f t="shared" si="19"/>
        <v>79.786931979707504</v>
      </c>
      <c r="AF59" s="330">
        <f t="shared" si="19"/>
        <v>79.234209401801479</v>
      </c>
      <c r="AG59" s="330">
        <f t="shared" si="19"/>
        <v>79.183908039938146</v>
      </c>
      <c r="AH59" s="330">
        <f t="shared" si="19"/>
        <v>79.134459793143265</v>
      </c>
      <c r="AI59" s="330">
        <f t="shared" si="19"/>
        <v>79.085842630943134</v>
      </c>
      <c r="AJ59" s="348">
        <f t="shared" si="19"/>
        <v>79.037970765565731</v>
      </c>
    </row>
    <row r="60" spans="1:36" x14ac:dyDescent="0.2">
      <c r="A60" s="157"/>
      <c r="B60" s="245"/>
      <c r="C60" s="675" t="s">
        <v>576</v>
      </c>
      <c r="D60" s="675"/>
      <c r="E60" s="675"/>
      <c r="F60" s="676" t="s">
        <v>73</v>
      </c>
      <c r="G60" s="676">
        <v>2</v>
      </c>
      <c r="H60" s="328"/>
      <c r="I60" s="337"/>
      <c r="J60" s="337"/>
      <c r="K60" s="337"/>
      <c r="L60" s="678">
        <v>1.3214559099436629</v>
      </c>
      <c r="M60" s="678">
        <v>2.6429118198873258</v>
      </c>
      <c r="N60" s="678">
        <v>3.9643677298309883</v>
      </c>
      <c r="O60" s="678">
        <v>5.2858236397746516</v>
      </c>
      <c r="P60" s="678">
        <v>6.6072795497183137</v>
      </c>
      <c r="Q60" s="678">
        <v>6.695640247632821</v>
      </c>
      <c r="R60" s="678">
        <v>6.759456307237742</v>
      </c>
      <c r="S60" s="678">
        <v>6.8107273294844317</v>
      </c>
      <c r="T60" s="678">
        <v>6.8516350600004063</v>
      </c>
      <c r="U60" s="678">
        <v>6.8843612444131868</v>
      </c>
      <c r="V60" s="678">
        <v>6.9105421919434118</v>
      </c>
      <c r="W60" s="678">
        <v>6.9312687754048392</v>
      </c>
      <c r="X60" s="678">
        <v>6.9481773040181087</v>
      </c>
      <c r="Y60" s="678">
        <v>6.9618132141901006</v>
      </c>
      <c r="Z60" s="678">
        <v>6.9618132141901006</v>
      </c>
      <c r="AA60" s="678">
        <v>6.9618132141901006</v>
      </c>
      <c r="AB60" s="678">
        <v>6.9618132141901006</v>
      </c>
      <c r="AC60" s="678">
        <v>6.9618132141901006</v>
      </c>
      <c r="AD60" s="678">
        <v>6.9618132141901006</v>
      </c>
      <c r="AE60" s="678">
        <v>6.9618132141901006</v>
      </c>
      <c r="AF60" s="678">
        <v>6.9618132141901006</v>
      </c>
      <c r="AG60" s="678">
        <v>6.9618132141901006</v>
      </c>
      <c r="AH60" s="678">
        <v>6.9618132141901006</v>
      </c>
      <c r="AI60" s="678">
        <v>6.9618132141901006</v>
      </c>
      <c r="AJ60" s="678">
        <v>6.9618132141901006</v>
      </c>
    </row>
    <row r="61" spans="1:36" x14ac:dyDescent="0.2">
      <c r="A61" s="157"/>
      <c r="B61" s="245"/>
      <c r="C61" s="675" t="s">
        <v>577</v>
      </c>
      <c r="D61" s="675"/>
      <c r="E61" s="675"/>
      <c r="F61" s="676" t="s">
        <v>73</v>
      </c>
      <c r="G61" s="677">
        <v>2</v>
      </c>
      <c r="H61" s="324"/>
      <c r="I61" s="337"/>
      <c r="J61" s="337"/>
      <c r="K61" s="440"/>
      <c r="L61" s="679">
        <v>0</v>
      </c>
      <c r="M61" s="679">
        <v>0</v>
      </c>
      <c r="N61" s="679">
        <v>0</v>
      </c>
      <c r="O61" s="679">
        <v>0</v>
      </c>
      <c r="P61" s="679">
        <v>0</v>
      </c>
      <c r="Q61" s="679">
        <v>0.24381007387521345</v>
      </c>
      <c r="R61" s="679">
        <v>0.44562154442069218</v>
      </c>
      <c r="S61" s="679">
        <v>0.60707072085707514</v>
      </c>
      <c r="T61" s="679">
        <v>0.7363391492875575</v>
      </c>
      <c r="U61" s="679">
        <v>0.83997206659469525</v>
      </c>
      <c r="V61" s="679">
        <v>0.92287840044040537</v>
      </c>
      <c r="W61" s="679">
        <v>0.98942164207972527</v>
      </c>
      <c r="X61" s="679">
        <v>1.0423289735470536</v>
      </c>
      <c r="Y61" s="679">
        <v>1.0843275768767884</v>
      </c>
      <c r="Z61" s="679">
        <v>1.0843275768767884</v>
      </c>
      <c r="AA61" s="679">
        <v>1.0843275768767884</v>
      </c>
      <c r="AB61" s="679">
        <v>1.0843275768767884</v>
      </c>
      <c r="AC61" s="679">
        <v>1.0843275768767884</v>
      </c>
      <c r="AD61" s="679">
        <v>1.0843275768767884</v>
      </c>
      <c r="AE61" s="679">
        <v>1.0843275768767884</v>
      </c>
      <c r="AF61" s="679">
        <v>1.0843275768767884</v>
      </c>
      <c r="AG61" s="679">
        <v>1.0843275768767884</v>
      </c>
      <c r="AH61" s="679">
        <v>1.0843275768767884</v>
      </c>
      <c r="AI61" s="679">
        <v>1.0843275768767884</v>
      </c>
      <c r="AJ61" s="679">
        <v>1.0843275768767884</v>
      </c>
    </row>
    <row r="62" spans="1:36" x14ac:dyDescent="0.2">
      <c r="A62" s="157"/>
      <c r="B62" s="245"/>
      <c r="C62" s="675" t="s">
        <v>578</v>
      </c>
      <c r="D62" s="675"/>
      <c r="E62" s="675"/>
      <c r="F62" s="676" t="s">
        <v>73</v>
      </c>
      <c r="G62" s="677">
        <v>2</v>
      </c>
      <c r="H62" s="324"/>
      <c r="I62" s="337"/>
      <c r="J62" s="337"/>
      <c r="K62" s="440"/>
      <c r="L62" s="679">
        <v>0</v>
      </c>
      <c r="M62" s="679">
        <v>0</v>
      </c>
      <c r="N62" s="679">
        <v>0</v>
      </c>
      <c r="O62" s="679">
        <v>0</v>
      </c>
      <c r="P62" s="679">
        <v>0</v>
      </c>
      <c r="Q62" s="679">
        <v>0</v>
      </c>
      <c r="R62" s="679">
        <v>0</v>
      </c>
      <c r="S62" s="679">
        <v>0</v>
      </c>
      <c r="T62" s="679">
        <v>0</v>
      </c>
      <c r="U62" s="679">
        <v>0</v>
      </c>
      <c r="V62" s="679">
        <v>0</v>
      </c>
      <c r="W62" s="679">
        <v>0</v>
      </c>
      <c r="X62" s="679">
        <v>0</v>
      </c>
      <c r="Y62" s="679">
        <v>0</v>
      </c>
      <c r="Z62" s="679">
        <v>0</v>
      </c>
      <c r="AA62" s="679">
        <v>0</v>
      </c>
      <c r="AB62" s="679">
        <v>0</v>
      </c>
      <c r="AC62" s="679">
        <v>0</v>
      </c>
      <c r="AD62" s="679">
        <v>0</v>
      </c>
      <c r="AE62" s="679">
        <v>0</v>
      </c>
      <c r="AF62" s="679">
        <v>0</v>
      </c>
      <c r="AG62" s="679">
        <v>0</v>
      </c>
      <c r="AH62" s="679">
        <v>0</v>
      </c>
      <c r="AI62" s="679">
        <v>0</v>
      </c>
      <c r="AJ62" s="679">
        <v>0</v>
      </c>
    </row>
    <row r="63" spans="1:36" x14ac:dyDescent="0.2">
      <c r="A63" s="157"/>
      <c r="B63" s="245"/>
      <c r="C63" s="675" t="s">
        <v>579</v>
      </c>
      <c r="D63" s="675"/>
      <c r="E63" s="675"/>
      <c r="F63" s="676" t="s">
        <v>73</v>
      </c>
      <c r="G63" s="677">
        <v>2</v>
      </c>
      <c r="H63" s="324"/>
      <c r="I63" s="337"/>
      <c r="J63" s="337"/>
      <c r="K63" s="440"/>
      <c r="L63" s="679">
        <v>0</v>
      </c>
      <c r="M63" s="679">
        <v>1.5857470919323953</v>
      </c>
      <c r="N63" s="679">
        <v>3.1714941838647905</v>
      </c>
      <c r="O63" s="679">
        <v>4.7572412757971856</v>
      </c>
      <c r="P63" s="679">
        <v>6.3429883677295811</v>
      </c>
      <c r="Q63" s="679">
        <v>6.3429883677295811</v>
      </c>
      <c r="R63" s="679">
        <v>6.3429883677295811</v>
      </c>
      <c r="S63" s="679">
        <v>6.3429883677295811</v>
      </c>
      <c r="T63" s="679">
        <v>6.3429883677295811</v>
      </c>
      <c r="U63" s="679">
        <v>6.3429883677295811</v>
      </c>
      <c r="V63" s="679">
        <v>6.3429883677295811</v>
      </c>
      <c r="W63" s="679">
        <v>6.3429883677295811</v>
      </c>
      <c r="X63" s="679">
        <v>6.3429883677295811</v>
      </c>
      <c r="Y63" s="679">
        <v>6.3429883677295811</v>
      </c>
      <c r="Z63" s="679">
        <v>6.3429883677295811</v>
      </c>
      <c r="AA63" s="679">
        <v>6.3429883677295811</v>
      </c>
      <c r="AB63" s="679">
        <v>6.3429883677295811</v>
      </c>
      <c r="AC63" s="679">
        <v>6.3429883677295811</v>
      </c>
      <c r="AD63" s="679">
        <v>6.3429883677295811</v>
      </c>
      <c r="AE63" s="679">
        <v>6.3429883677295811</v>
      </c>
      <c r="AF63" s="679">
        <v>6.3429883677295811</v>
      </c>
      <c r="AG63" s="679">
        <v>6.3429883677295811</v>
      </c>
      <c r="AH63" s="679">
        <v>6.3429883677295811</v>
      </c>
      <c r="AI63" s="679">
        <v>6.3429883677295811</v>
      </c>
      <c r="AJ63" s="679">
        <v>6.3429883677295811</v>
      </c>
    </row>
    <row r="64" spans="1:36" x14ac:dyDescent="0.2">
      <c r="A64" s="157"/>
      <c r="B64" s="245"/>
      <c r="C64" s="675" t="s">
        <v>580</v>
      </c>
      <c r="D64" s="675"/>
      <c r="E64" s="675"/>
      <c r="F64" s="676" t="s">
        <v>73</v>
      </c>
      <c r="G64" s="677">
        <v>2</v>
      </c>
      <c r="H64" s="324"/>
      <c r="I64" s="337"/>
      <c r="J64" s="337"/>
      <c r="K64" s="440"/>
      <c r="L64" s="679">
        <v>0</v>
      </c>
      <c r="M64" s="679">
        <v>0.63429883677295817</v>
      </c>
      <c r="N64" s="679">
        <v>2.2200459287053533</v>
      </c>
      <c r="O64" s="679">
        <v>4.334375384615214</v>
      </c>
      <c r="P64" s="679">
        <v>6.4487048405250738</v>
      </c>
      <c r="Q64" s="679">
        <v>6.4487048405250738</v>
      </c>
      <c r="R64" s="679">
        <v>6.4487048405250738</v>
      </c>
      <c r="S64" s="679">
        <v>6.4487048405250738</v>
      </c>
      <c r="T64" s="679">
        <v>6.4487048405250738</v>
      </c>
      <c r="U64" s="679">
        <v>6.4487048405250738</v>
      </c>
      <c r="V64" s="679">
        <v>6.4487048405250738</v>
      </c>
      <c r="W64" s="679">
        <v>6.4487048405250738</v>
      </c>
      <c r="X64" s="679">
        <v>6.4487048405250738</v>
      </c>
      <c r="Y64" s="679">
        <v>6.4487048405250738</v>
      </c>
      <c r="Z64" s="679">
        <v>6.4487048405250738</v>
      </c>
      <c r="AA64" s="679">
        <v>6.4487048405250738</v>
      </c>
      <c r="AB64" s="679">
        <v>6.4487048405250738</v>
      </c>
      <c r="AC64" s="679">
        <v>6.4487048405250738</v>
      </c>
      <c r="AD64" s="679">
        <v>6.4487048405250738</v>
      </c>
      <c r="AE64" s="679">
        <v>6.4487048405250738</v>
      </c>
      <c r="AF64" s="679">
        <v>6.4487048405250738</v>
      </c>
      <c r="AG64" s="679">
        <v>6.4487048405250738</v>
      </c>
      <c r="AH64" s="679">
        <v>6.4487048405250738</v>
      </c>
      <c r="AI64" s="679">
        <v>6.4487048405250738</v>
      </c>
      <c r="AJ64" s="679">
        <v>6.4487048405250738</v>
      </c>
    </row>
    <row r="65" spans="1:36" x14ac:dyDescent="0.2">
      <c r="A65" s="157"/>
      <c r="B65" s="245"/>
      <c r="C65" s="675" t="s">
        <v>581</v>
      </c>
      <c r="D65" s="675"/>
      <c r="E65" s="675"/>
      <c r="F65" s="676" t="s">
        <v>73</v>
      </c>
      <c r="G65" s="677">
        <v>2</v>
      </c>
      <c r="H65" s="324"/>
      <c r="I65" s="337"/>
      <c r="J65" s="337"/>
      <c r="K65" s="440"/>
      <c r="L65" s="679">
        <v>0</v>
      </c>
      <c r="M65" s="679">
        <v>0</v>
      </c>
      <c r="N65" s="679">
        <v>0</v>
      </c>
      <c r="O65" s="679">
        <v>0</v>
      </c>
      <c r="P65" s="679">
        <v>0</v>
      </c>
      <c r="Q65" s="679">
        <v>0</v>
      </c>
      <c r="R65" s="679">
        <v>0</v>
      </c>
      <c r="S65" s="679">
        <v>0</v>
      </c>
      <c r="T65" s="679">
        <v>0</v>
      </c>
      <c r="U65" s="679">
        <v>0</v>
      </c>
      <c r="V65" s="679">
        <v>0</v>
      </c>
      <c r="W65" s="679">
        <v>0</v>
      </c>
      <c r="X65" s="679">
        <v>0</v>
      </c>
      <c r="Y65" s="679">
        <v>0</v>
      </c>
      <c r="Z65" s="679">
        <v>0</v>
      </c>
      <c r="AA65" s="679">
        <v>0</v>
      </c>
      <c r="AB65" s="679">
        <v>0</v>
      </c>
      <c r="AC65" s="679">
        <v>0</v>
      </c>
      <c r="AD65" s="679">
        <v>0</v>
      </c>
      <c r="AE65" s="679">
        <v>0</v>
      </c>
      <c r="AF65" s="679">
        <v>0</v>
      </c>
      <c r="AG65" s="679">
        <v>0</v>
      </c>
      <c r="AH65" s="679">
        <v>0</v>
      </c>
      <c r="AI65" s="679">
        <v>0</v>
      </c>
      <c r="AJ65" s="679">
        <v>0</v>
      </c>
    </row>
    <row r="66" spans="1:36" x14ac:dyDescent="0.2">
      <c r="A66" s="157"/>
      <c r="B66" s="245"/>
      <c r="C66" s="675" t="s">
        <v>582</v>
      </c>
      <c r="D66" s="675"/>
      <c r="E66" s="675"/>
      <c r="F66" s="676" t="s">
        <v>73</v>
      </c>
      <c r="G66" s="677">
        <v>2</v>
      </c>
      <c r="H66" s="324"/>
      <c r="I66" s="337"/>
      <c r="J66" s="337"/>
      <c r="K66" s="440"/>
      <c r="L66" s="679">
        <v>0</v>
      </c>
      <c r="M66" s="679">
        <v>0</v>
      </c>
      <c r="N66" s="679">
        <v>0</v>
      </c>
      <c r="O66" s="679">
        <v>0</v>
      </c>
      <c r="P66" s="679">
        <v>0</v>
      </c>
      <c r="Q66" s="679">
        <v>0</v>
      </c>
      <c r="R66" s="679">
        <v>0</v>
      </c>
      <c r="S66" s="679">
        <v>0</v>
      </c>
      <c r="T66" s="679">
        <v>0</v>
      </c>
      <c r="U66" s="679">
        <v>0</v>
      </c>
      <c r="V66" s="679">
        <v>0</v>
      </c>
      <c r="W66" s="679">
        <v>0</v>
      </c>
      <c r="X66" s="679">
        <v>0</v>
      </c>
      <c r="Y66" s="679">
        <v>0</v>
      </c>
      <c r="Z66" s="679">
        <v>0</v>
      </c>
      <c r="AA66" s="679">
        <v>0</v>
      </c>
      <c r="AB66" s="679">
        <v>0</v>
      </c>
      <c r="AC66" s="679">
        <v>0</v>
      </c>
      <c r="AD66" s="679">
        <v>0</v>
      </c>
      <c r="AE66" s="679">
        <v>0</v>
      </c>
      <c r="AF66" s="679">
        <v>0</v>
      </c>
      <c r="AG66" s="679">
        <v>0</v>
      </c>
      <c r="AH66" s="679">
        <v>0</v>
      </c>
      <c r="AI66" s="679">
        <v>0</v>
      </c>
      <c r="AJ66" s="679">
        <v>0</v>
      </c>
    </row>
    <row r="67" spans="1:36" x14ac:dyDescent="0.2">
      <c r="A67" s="157"/>
      <c r="B67" s="245"/>
      <c r="C67" s="675" t="s">
        <v>583</v>
      </c>
      <c r="D67" s="675"/>
      <c r="E67" s="675"/>
      <c r="F67" s="676" t="s">
        <v>73</v>
      </c>
      <c r="G67" s="677">
        <v>2</v>
      </c>
      <c r="H67" s="324"/>
      <c r="I67" s="337"/>
      <c r="J67" s="337"/>
      <c r="K67" s="440"/>
      <c r="L67" s="679">
        <v>0</v>
      </c>
      <c r="M67" s="679">
        <v>0</v>
      </c>
      <c r="N67" s="679">
        <v>0</v>
      </c>
      <c r="O67" s="679">
        <v>0</v>
      </c>
      <c r="P67" s="679">
        <v>0</v>
      </c>
      <c r="Q67" s="679">
        <v>0</v>
      </c>
      <c r="R67" s="679">
        <v>0</v>
      </c>
      <c r="S67" s="679">
        <v>0</v>
      </c>
      <c r="T67" s="679">
        <v>0</v>
      </c>
      <c r="U67" s="679">
        <v>0</v>
      </c>
      <c r="V67" s="679">
        <v>0</v>
      </c>
      <c r="W67" s="679">
        <v>0</v>
      </c>
      <c r="X67" s="679">
        <v>0</v>
      </c>
      <c r="Y67" s="679">
        <v>0</v>
      </c>
      <c r="Z67" s="679">
        <v>0</v>
      </c>
      <c r="AA67" s="679">
        <v>0</v>
      </c>
      <c r="AB67" s="679">
        <v>0</v>
      </c>
      <c r="AC67" s="679">
        <v>0</v>
      </c>
      <c r="AD67" s="679">
        <v>0</v>
      </c>
      <c r="AE67" s="679">
        <v>0</v>
      </c>
      <c r="AF67" s="679">
        <v>0</v>
      </c>
      <c r="AG67" s="679">
        <v>0</v>
      </c>
      <c r="AH67" s="679">
        <v>0</v>
      </c>
      <c r="AI67" s="679">
        <v>0</v>
      </c>
      <c r="AJ67" s="679">
        <v>0</v>
      </c>
    </row>
    <row r="68" spans="1:36" x14ac:dyDescent="0.2">
      <c r="A68" s="157"/>
      <c r="B68" s="245"/>
      <c r="C68" s="675" t="s">
        <v>584</v>
      </c>
      <c r="D68" s="675"/>
      <c r="E68" s="675"/>
      <c r="F68" s="676" t="s">
        <v>73</v>
      </c>
      <c r="G68" s="677">
        <v>2</v>
      </c>
      <c r="H68" s="324"/>
      <c r="I68" s="337"/>
      <c r="J68" s="337"/>
      <c r="K68" s="440"/>
      <c r="L68" s="679">
        <v>0</v>
      </c>
      <c r="M68" s="679">
        <v>0</v>
      </c>
      <c r="N68" s="679">
        <v>0</v>
      </c>
      <c r="O68" s="679">
        <v>0</v>
      </c>
      <c r="P68" s="679">
        <v>0</v>
      </c>
      <c r="Q68" s="679">
        <v>0</v>
      </c>
      <c r="R68" s="679">
        <v>0</v>
      </c>
      <c r="S68" s="679">
        <v>0</v>
      </c>
      <c r="T68" s="679">
        <v>0</v>
      </c>
      <c r="U68" s="679">
        <v>0</v>
      </c>
      <c r="V68" s="679">
        <v>0</v>
      </c>
      <c r="W68" s="679">
        <v>0</v>
      </c>
      <c r="X68" s="679">
        <v>0</v>
      </c>
      <c r="Y68" s="679">
        <v>0</v>
      </c>
      <c r="Z68" s="679">
        <v>0</v>
      </c>
      <c r="AA68" s="679">
        <v>0</v>
      </c>
      <c r="AB68" s="679">
        <v>0</v>
      </c>
      <c r="AC68" s="679">
        <v>0</v>
      </c>
      <c r="AD68" s="679">
        <v>0</v>
      </c>
      <c r="AE68" s="679">
        <v>0</v>
      </c>
      <c r="AF68" s="679">
        <v>0</v>
      </c>
      <c r="AG68" s="679">
        <v>0</v>
      </c>
      <c r="AH68" s="679">
        <v>0</v>
      </c>
      <c r="AI68" s="679">
        <v>0</v>
      </c>
      <c r="AJ68" s="679">
        <v>0</v>
      </c>
    </row>
    <row r="69" spans="1:36" x14ac:dyDescent="0.2">
      <c r="A69" s="157"/>
      <c r="B69" s="245"/>
      <c r="C69" s="675" t="s">
        <v>585</v>
      </c>
      <c r="D69" s="675"/>
      <c r="E69" s="675"/>
      <c r="F69" s="676" t="s">
        <v>73</v>
      </c>
      <c r="G69" s="677">
        <v>2</v>
      </c>
      <c r="H69" s="324"/>
      <c r="I69" s="337"/>
      <c r="J69" s="337"/>
      <c r="K69" s="440"/>
      <c r="L69" s="679">
        <v>0</v>
      </c>
      <c r="M69" s="679">
        <v>0</v>
      </c>
      <c r="N69" s="679">
        <v>0</v>
      </c>
      <c r="O69" s="679">
        <v>0</v>
      </c>
      <c r="P69" s="679">
        <v>0</v>
      </c>
      <c r="Q69" s="679">
        <v>0</v>
      </c>
      <c r="R69" s="679">
        <v>0</v>
      </c>
      <c r="S69" s="679">
        <v>0</v>
      </c>
      <c r="T69" s="679">
        <v>0</v>
      </c>
      <c r="U69" s="679">
        <v>0</v>
      </c>
      <c r="V69" s="679">
        <v>0</v>
      </c>
      <c r="W69" s="679">
        <v>0</v>
      </c>
      <c r="X69" s="679">
        <v>0</v>
      </c>
      <c r="Y69" s="679">
        <v>0</v>
      </c>
      <c r="Z69" s="679">
        <v>0</v>
      </c>
      <c r="AA69" s="679">
        <v>0</v>
      </c>
      <c r="AB69" s="679">
        <v>0</v>
      </c>
      <c r="AC69" s="679">
        <v>0</v>
      </c>
      <c r="AD69" s="679">
        <v>0</v>
      </c>
      <c r="AE69" s="679">
        <v>0</v>
      </c>
      <c r="AF69" s="679">
        <v>0</v>
      </c>
      <c r="AG69" s="679">
        <v>0</v>
      </c>
      <c r="AH69" s="679">
        <v>0</v>
      </c>
      <c r="AI69" s="679">
        <v>0</v>
      </c>
      <c r="AJ69" s="679">
        <v>0</v>
      </c>
    </row>
    <row r="70" spans="1:36" x14ac:dyDescent="0.2">
      <c r="A70" s="157"/>
      <c r="B70" s="245"/>
      <c r="C70" s="675" t="s">
        <v>586</v>
      </c>
      <c r="D70" s="675"/>
      <c r="E70" s="675"/>
      <c r="F70" s="676" t="s">
        <v>73</v>
      </c>
      <c r="G70" s="677">
        <v>2</v>
      </c>
      <c r="H70" s="324"/>
      <c r="I70" s="337"/>
      <c r="J70" s="337"/>
      <c r="K70" s="440"/>
      <c r="L70" s="679">
        <v>0</v>
      </c>
      <c r="M70" s="679">
        <v>0</v>
      </c>
      <c r="N70" s="679">
        <v>0</v>
      </c>
      <c r="O70" s="679">
        <v>0</v>
      </c>
      <c r="P70" s="679">
        <v>0</v>
      </c>
      <c r="Q70" s="679">
        <v>0</v>
      </c>
      <c r="R70" s="679">
        <v>0</v>
      </c>
      <c r="S70" s="679">
        <v>0</v>
      </c>
      <c r="T70" s="679">
        <v>0</v>
      </c>
      <c r="U70" s="679">
        <v>0</v>
      </c>
      <c r="V70" s="679">
        <v>0</v>
      </c>
      <c r="W70" s="679">
        <v>0</v>
      </c>
      <c r="X70" s="679">
        <v>0</v>
      </c>
      <c r="Y70" s="679">
        <v>0</v>
      </c>
      <c r="Z70" s="679">
        <v>0</v>
      </c>
      <c r="AA70" s="679">
        <v>0</v>
      </c>
      <c r="AB70" s="679">
        <v>0</v>
      </c>
      <c r="AC70" s="679">
        <v>0</v>
      </c>
      <c r="AD70" s="679">
        <v>0</v>
      </c>
      <c r="AE70" s="679">
        <v>0</v>
      </c>
      <c r="AF70" s="679">
        <v>0</v>
      </c>
      <c r="AG70" s="679">
        <v>0</v>
      </c>
      <c r="AH70" s="679">
        <v>0</v>
      </c>
      <c r="AI70" s="679">
        <v>0</v>
      </c>
      <c r="AJ70" s="679">
        <v>0</v>
      </c>
    </row>
    <row r="71" spans="1:36" x14ac:dyDescent="0.2">
      <c r="A71" s="157"/>
      <c r="B71" s="245"/>
      <c r="C71" s="675" t="s">
        <v>587</v>
      </c>
      <c r="D71" s="675"/>
      <c r="E71" s="675"/>
      <c r="F71" s="676" t="s">
        <v>73</v>
      </c>
      <c r="G71" s="677">
        <v>2</v>
      </c>
      <c r="H71" s="324"/>
      <c r="I71" s="337"/>
      <c r="J71" s="337"/>
      <c r="K71" s="440"/>
      <c r="L71" s="679">
        <v>0</v>
      </c>
      <c r="M71" s="679">
        <v>0</v>
      </c>
      <c r="N71" s="679">
        <v>0</v>
      </c>
      <c r="O71" s="679">
        <v>0</v>
      </c>
      <c r="P71" s="679">
        <v>0</v>
      </c>
      <c r="Q71" s="679">
        <v>0</v>
      </c>
      <c r="R71" s="679">
        <v>0</v>
      </c>
      <c r="S71" s="679">
        <v>0</v>
      </c>
      <c r="T71" s="679">
        <v>0</v>
      </c>
      <c r="U71" s="679">
        <v>0</v>
      </c>
      <c r="V71" s="679">
        <v>0</v>
      </c>
      <c r="W71" s="679">
        <v>0</v>
      </c>
      <c r="X71" s="679">
        <v>0</v>
      </c>
      <c r="Y71" s="679">
        <v>0</v>
      </c>
      <c r="Z71" s="679">
        <v>0</v>
      </c>
      <c r="AA71" s="679">
        <v>0</v>
      </c>
      <c r="AB71" s="679">
        <v>0</v>
      </c>
      <c r="AC71" s="679">
        <v>0</v>
      </c>
      <c r="AD71" s="679">
        <v>0</v>
      </c>
      <c r="AE71" s="679">
        <v>0</v>
      </c>
      <c r="AF71" s="679">
        <v>0</v>
      </c>
      <c r="AG71" s="679">
        <v>0</v>
      </c>
      <c r="AH71" s="679">
        <v>0</v>
      </c>
      <c r="AI71" s="679">
        <v>0</v>
      </c>
      <c r="AJ71" s="679">
        <v>0</v>
      </c>
    </row>
    <row r="72" spans="1:36" x14ac:dyDescent="0.2">
      <c r="A72" s="157"/>
      <c r="B72" s="245"/>
      <c r="C72" s="675" t="s">
        <v>588</v>
      </c>
      <c r="D72" s="675"/>
      <c r="E72" s="675"/>
      <c r="F72" s="676" t="s">
        <v>73</v>
      </c>
      <c r="G72" s="677">
        <v>2</v>
      </c>
      <c r="H72" s="324"/>
      <c r="I72" s="337"/>
      <c r="J72" s="337"/>
      <c r="K72" s="440"/>
      <c r="L72" s="679">
        <v>0</v>
      </c>
      <c r="M72" s="679">
        <v>0</v>
      </c>
      <c r="N72" s="679">
        <v>0</v>
      </c>
      <c r="O72" s="679">
        <v>0</v>
      </c>
      <c r="P72" s="679">
        <v>0</v>
      </c>
      <c r="Q72" s="679">
        <v>2.1603587789331438</v>
      </c>
      <c r="R72" s="679">
        <v>4.1079284619528726</v>
      </c>
      <c r="S72" s="679">
        <v>6.055498144972602</v>
      </c>
      <c r="T72" s="679">
        <v>8.0030678279923304</v>
      </c>
      <c r="U72" s="679">
        <v>9.950637511012058</v>
      </c>
      <c r="V72" s="679">
        <v>11.898207194031787</v>
      </c>
      <c r="W72" s="679">
        <v>13.845776877051517</v>
      </c>
      <c r="X72" s="679">
        <v>15.793346560071246</v>
      </c>
      <c r="Y72" s="679">
        <v>17.740416738170989</v>
      </c>
      <c r="Z72" s="679">
        <v>17.740416738170989</v>
      </c>
      <c r="AA72" s="679">
        <v>17.740416738170989</v>
      </c>
      <c r="AB72" s="679">
        <v>17.740416738170989</v>
      </c>
      <c r="AC72" s="679">
        <v>17.740416738170989</v>
      </c>
      <c r="AD72" s="679">
        <v>17.740416738170989</v>
      </c>
      <c r="AE72" s="679">
        <v>17.740416738170989</v>
      </c>
      <c r="AF72" s="679">
        <v>17.740416738170989</v>
      </c>
      <c r="AG72" s="679">
        <v>17.740416738170989</v>
      </c>
      <c r="AH72" s="679">
        <v>17.740416738170989</v>
      </c>
      <c r="AI72" s="679">
        <v>17.740416738170989</v>
      </c>
      <c r="AJ72" s="681">
        <v>17.740416738170989</v>
      </c>
    </row>
    <row r="73" spans="1:36" x14ac:dyDescent="0.2">
      <c r="A73" s="157"/>
      <c r="B73" s="245"/>
      <c r="C73" s="675" t="s">
        <v>589</v>
      </c>
      <c r="D73" s="675"/>
      <c r="E73" s="675"/>
      <c r="F73" s="676" t="s">
        <v>73</v>
      </c>
      <c r="G73" s="677">
        <v>2</v>
      </c>
      <c r="H73" s="324"/>
      <c r="I73" s="337"/>
      <c r="J73" s="337"/>
      <c r="K73" s="440"/>
      <c r="L73" s="679">
        <v>0</v>
      </c>
      <c r="M73" s="679">
        <v>0</v>
      </c>
      <c r="N73" s="679">
        <v>0</v>
      </c>
      <c r="O73" s="679">
        <v>0</v>
      </c>
      <c r="P73" s="679">
        <v>0</v>
      </c>
      <c r="Q73" s="679">
        <v>5.945607062576002</v>
      </c>
      <c r="R73" s="679">
        <v>12.104003221065419</v>
      </c>
      <c r="S73" s="679">
        <v>18.262399379554839</v>
      </c>
      <c r="T73" s="679">
        <v>24.420795538044256</v>
      </c>
      <c r="U73" s="679">
        <v>30.579191696533673</v>
      </c>
      <c r="V73" s="679">
        <v>36.737587855023087</v>
      </c>
      <c r="W73" s="679">
        <v>42.895984013512511</v>
      </c>
      <c r="X73" s="679">
        <v>49.05438017200192</v>
      </c>
      <c r="Y73" s="679">
        <v>55.213275835411324</v>
      </c>
      <c r="Z73" s="679">
        <v>55.213275835411324</v>
      </c>
      <c r="AA73" s="679">
        <v>55.213275835411324</v>
      </c>
      <c r="AB73" s="679">
        <v>55.213275835411324</v>
      </c>
      <c r="AC73" s="679">
        <v>55.213275835411324</v>
      </c>
      <c r="AD73" s="679">
        <v>55.213275835411324</v>
      </c>
      <c r="AE73" s="679">
        <v>55.213275835411324</v>
      </c>
      <c r="AF73" s="679">
        <v>55.213275835411324</v>
      </c>
      <c r="AG73" s="679">
        <v>55.213275835411324</v>
      </c>
      <c r="AH73" s="679">
        <v>55.213275835411324</v>
      </c>
      <c r="AI73" s="679">
        <v>55.213275835411324</v>
      </c>
      <c r="AJ73" s="681">
        <v>55.213275835411324</v>
      </c>
    </row>
    <row r="74" spans="1:36" x14ac:dyDescent="0.2">
      <c r="A74" s="157"/>
      <c r="B74" s="245"/>
      <c r="C74" s="675" t="s">
        <v>573</v>
      </c>
      <c r="D74" s="675"/>
      <c r="E74" s="675"/>
      <c r="F74" s="676" t="s">
        <v>73</v>
      </c>
      <c r="G74" s="677">
        <v>2</v>
      </c>
      <c r="H74" s="324"/>
      <c r="I74" s="337"/>
      <c r="J74" s="337"/>
      <c r="K74" s="440"/>
      <c r="L74" s="679">
        <v>0</v>
      </c>
      <c r="M74" s="679">
        <v>0</v>
      </c>
      <c r="N74" s="679">
        <v>0</v>
      </c>
      <c r="O74" s="679">
        <v>0</v>
      </c>
      <c r="P74" s="679">
        <v>0</v>
      </c>
      <c r="Q74" s="679">
        <v>0</v>
      </c>
      <c r="R74" s="679">
        <v>0</v>
      </c>
      <c r="S74" s="679">
        <v>0</v>
      </c>
      <c r="T74" s="679">
        <v>0</v>
      </c>
      <c r="U74" s="679">
        <v>0</v>
      </c>
      <c r="V74" s="679">
        <v>-5.6280885292693372E-2</v>
      </c>
      <c r="W74" s="679">
        <v>-0.11256177058538674</v>
      </c>
      <c r="X74" s="679">
        <v>-0.16884265587808009</v>
      </c>
      <c r="Y74" s="679">
        <v>-0.22512354117077349</v>
      </c>
      <c r="Z74" s="679">
        <v>-0.22512354117077349</v>
      </c>
      <c r="AA74" s="679">
        <v>-0.22512354117077349</v>
      </c>
      <c r="AB74" s="679">
        <v>-0.22512354117077349</v>
      </c>
      <c r="AC74" s="679">
        <v>-0.22512354117077349</v>
      </c>
      <c r="AD74" s="679">
        <v>-0.22512354117077349</v>
      </c>
      <c r="AE74" s="679">
        <v>-0.22512354117077349</v>
      </c>
      <c r="AF74" s="679">
        <v>-0.22512354117077349</v>
      </c>
      <c r="AG74" s="679">
        <v>-0.22512354117077349</v>
      </c>
      <c r="AH74" s="679">
        <v>-0.22512354117077349</v>
      </c>
      <c r="AI74" s="679">
        <v>-0.22512354117077349</v>
      </c>
      <c r="AJ74" s="681">
        <v>-0.22512354117077349</v>
      </c>
    </row>
    <row r="75" spans="1:36" x14ac:dyDescent="0.2">
      <c r="A75" s="157"/>
      <c r="B75" s="245"/>
      <c r="C75" s="675" t="s">
        <v>572</v>
      </c>
      <c r="D75" s="675"/>
      <c r="E75" s="675"/>
      <c r="F75" s="676" t="s">
        <v>73</v>
      </c>
      <c r="G75" s="677">
        <v>2</v>
      </c>
      <c r="H75" s="324"/>
      <c r="I75" s="337"/>
      <c r="J75" s="337"/>
      <c r="K75" s="440"/>
      <c r="L75" s="679">
        <v>0</v>
      </c>
      <c r="M75" s="679">
        <v>8.2210686698679786E-2</v>
      </c>
      <c r="N75" s="679">
        <v>0.28773740344537924</v>
      </c>
      <c r="O75" s="679">
        <v>0.49326412019207871</v>
      </c>
      <c r="P75" s="679">
        <v>0.69879083693877819</v>
      </c>
      <c r="Q75" s="679">
        <v>0.70977370866256073</v>
      </c>
      <c r="R75" s="679">
        <v>0.72075658038634338</v>
      </c>
      <c r="S75" s="679">
        <v>0.73173945211012592</v>
      </c>
      <c r="T75" s="679">
        <v>0.74272232383390846</v>
      </c>
      <c r="U75" s="679">
        <v>0.75370519555769111</v>
      </c>
      <c r="V75" s="679">
        <v>0.76468806728147365</v>
      </c>
      <c r="W75" s="679">
        <v>0.77567093900525619</v>
      </c>
      <c r="X75" s="679">
        <v>0.78665381072903884</v>
      </c>
      <c r="Y75" s="679">
        <v>0.79763668245282138</v>
      </c>
      <c r="Z75" s="679">
        <v>0.79763668245282138</v>
      </c>
      <c r="AA75" s="679">
        <v>0.79763668245282138</v>
      </c>
      <c r="AB75" s="679">
        <v>0.79763668245282138</v>
      </c>
      <c r="AC75" s="679">
        <v>0.79763668245282138</v>
      </c>
      <c r="AD75" s="679">
        <v>0.79763668245282138</v>
      </c>
      <c r="AE75" s="679">
        <v>0.79763668245282138</v>
      </c>
      <c r="AF75" s="679">
        <v>0.79763668245282138</v>
      </c>
      <c r="AG75" s="679">
        <v>0.79763668245282138</v>
      </c>
      <c r="AH75" s="679">
        <v>0.79763668245282138</v>
      </c>
      <c r="AI75" s="679">
        <v>0.79763668245282138</v>
      </c>
      <c r="AJ75" s="681">
        <v>0.79763668245282138</v>
      </c>
    </row>
    <row r="76" spans="1:36" x14ac:dyDescent="0.2">
      <c r="A76" s="157"/>
      <c r="B76" s="245"/>
      <c r="C76" s="675" t="s">
        <v>590</v>
      </c>
      <c r="D76" s="675"/>
      <c r="E76" s="675"/>
      <c r="F76" s="676" t="s">
        <v>73</v>
      </c>
      <c r="G76" s="677">
        <v>2</v>
      </c>
      <c r="H76" s="324"/>
      <c r="I76" s="337"/>
      <c r="J76" s="337"/>
      <c r="K76" s="440"/>
      <c r="L76" s="679">
        <v>0</v>
      </c>
      <c r="M76" s="679">
        <v>-0.20068039373663366</v>
      </c>
      <c r="N76" s="679">
        <v>-0.63395634168065174</v>
      </c>
      <c r="O76" s="679">
        <v>-1.2645572065137216</v>
      </c>
      <c r="P76" s="679">
        <v>-1.8989711132190434</v>
      </c>
      <c r="Q76" s="679">
        <v>-4.1312050088617545</v>
      </c>
      <c r="R76" s="679">
        <v>-4.5591356432267256</v>
      </c>
      <c r="S76" s="679">
        <v>-4.9823921765869441</v>
      </c>
      <c r="T76" s="679">
        <v>-5.4026671574377341</v>
      </c>
      <c r="U76" s="679">
        <v>-5.8198038472451223</v>
      </c>
      <c r="V76" s="679">
        <v>-6.7351209614372545</v>
      </c>
      <c r="W76" s="679">
        <v>-7.6477285315122483</v>
      </c>
      <c r="X76" s="679">
        <v>-8.5577432512652525</v>
      </c>
      <c r="Y76" s="679">
        <v>-9.4655765231465843</v>
      </c>
      <c r="Z76" s="679">
        <v>-10.371469062449005</v>
      </c>
      <c r="AA76" s="679">
        <v>-11.275377724866132</v>
      </c>
      <c r="AB76" s="679">
        <v>-12.177614479282852</v>
      </c>
      <c r="AC76" s="679">
        <v>-13.078331664748241</v>
      </c>
      <c r="AD76" s="679">
        <v>-13.978030954059601</v>
      </c>
      <c r="AE76" s="679">
        <v>-14.577107734478396</v>
      </c>
      <c r="AF76" s="679">
        <v>-15.129830312384421</v>
      </c>
      <c r="AG76" s="679">
        <v>-15.180131674247757</v>
      </c>
      <c r="AH76" s="679">
        <v>-15.229579921042635</v>
      </c>
      <c r="AI76" s="679">
        <v>-15.278197083242773</v>
      </c>
      <c r="AJ76" s="681">
        <v>-15.326068948620172</v>
      </c>
    </row>
    <row r="77" spans="1:36" x14ac:dyDescent="0.2">
      <c r="A77" s="157"/>
      <c r="B77" s="430" t="s">
        <v>120</v>
      </c>
      <c r="C77" s="339" t="s">
        <v>366</v>
      </c>
      <c r="D77" s="340" t="s">
        <v>120</v>
      </c>
      <c r="E77" s="340"/>
      <c r="F77" s="284" t="s">
        <v>120</v>
      </c>
      <c r="G77" s="341"/>
      <c r="H77" s="342" t="s">
        <v>120</v>
      </c>
      <c r="I77" s="523" t="s">
        <v>120</v>
      </c>
      <c r="J77" s="523" t="s">
        <v>120</v>
      </c>
      <c r="K77" s="343" t="s">
        <v>120</v>
      </c>
      <c r="L77" s="341" t="s">
        <v>120</v>
      </c>
      <c r="M77" s="341" t="s">
        <v>120</v>
      </c>
      <c r="N77" s="341" t="s">
        <v>120</v>
      </c>
      <c r="O77" s="341" t="s">
        <v>120</v>
      </c>
      <c r="P77" s="341" t="s">
        <v>120</v>
      </c>
      <c r="Q77" s="341" t="s">
        <v>120</v>
      </c>
      <c r="R77" s="341" t="s">
        <v>120</v>
      </c>
      <c r="S77" s="341" t="s">
        <v>120</v>
      </c>
      <c r="T77" s="341" t="s">
        <v>120</v>
      </c>
      <c r="U77" s="341" t="s">
        <v>120</v>
      </c>
      <c r="V77" s="341" t="s">
        <v>120</v>
      </c>
      <c r="W77" s="341" t="s">
        <v>120</v>
      </c>
      <c r="X77" s="341" t="s">
        <v>120</v>
      </c>
      <c r="Y77" s="341" t="s">
        <v>120</v>
      </c>
      <c r="Z77" s="341" t="s">
        <v>120</v>
      </c>
      <c r="AA77" s="341" t="s">
        <v>120</v>
      </c>
      <c r="AB77" s="341" t="s">
        <v>120</v>
      </c>
      <c r="AC77" s="341" t="s">
        <v>120</v>
      </c>
      <c r="AD77" s="341" t="s">
        <v>120</v>
      </c>
      <c r="AE77" s="341" t="s">
        <v>120</v>
      </c>
      <c r="AF77" s="341" t="s">
        <v>120</v>
      </c>
      <c r="AG77" s="341" t="s">
        <v>120</v>
      </c>
      <c r="AH77" s="341" t="s">
        <v>120</v>
      </c>
      <c r="AI77" s="341" t="s">
        <v>120</v>
      </c>
      <c r="AJ77" s="390" t="s">
        <v>120</v>
      </c>
    </row>
    <row r="78" spans="1:36" ht="25.5" x14ac:dyDescent="0.2">
      <c r="A78" s="157"/>
      <c r="B78" s="243">
        <f>B59+0.1</f>
        <v>61.400000000000006</v>
      </c>
      <c r="C78" s="528" t="s">
        <v>385</v>
      </c>
      <c r="D78" s="525" t="s">
        <v>120</v>
      </c>
      <c r="E78" s="525"/>
      <c r="F78" s="231" t="s">
        <v>73</v>
      </c>
      <c r="G78" s="231">
        <v>2</v>
      </c>
      <c r="H78" s="328">
        <f t="shared" ref="H78:AJ78" si="20">SUM(H79:H96)</f>
        <v>0</v>
      </c>
      <c r="I78" s="337">
        <f t="shared" si="20"/>
        <v>0</v>
      </c>
      <c r="J78" s="337">
        <f t="shared" si="20"/>
        <v>0</v>
      </c>
      <c r="K78" s="337">
        <f t="shared" si="20"/>
        <v>0</v>
      </c>
      <c r="L78" s="330">
        <f t="shared" si="20"/>
        <v>-1.4813918329186859</v>
      </c>
      <c r="M78" s="330">
        <f t="shared" si="20"/>
        <v>-5.5982097576614978</v>
      </c>
      <c r="N78" s="330">
        <f t="shared" si="20"/>
        <v>-10.960311906257751</v>
      </c>
      <c r="O78" s="330">
        <f t="shared" si="20"/>
        <v>-16.972081681841441</v>
      </c>
      <c r="P78" s="330">
        <f t="shared" si="20"/>
        <v>-23.03081683538942</v>
      </c>
      <c r="Q78" s="330">
        <f t="shared" si="20"/>
        <v>-32.709155267779558</v>
      </c>
      <c r="R78" s="330">
        <f t="shared" si="20"/>
        <v>-42.31744818265463</v>
      </c>
      <c r="S78" s="330">
        <f t="shared" si="20"/>
        <v>-51.870049169669343</v>
      </c>
      <c r="T78" s="330">
        <f t="shared" si="20"/>
        <v>-61.37786695696132</v>
      </c>
      <c r="U78" s="330">
        <f t="shared" si="20"/>
        <v>-70.85008784190957</v>
      </c>
      <c r="V78" s="330">
        <f t="shared" si="20"/>
        <v>-80.293601547548349</v>
      </c>
      <c r="W78" s="330">
        <f t="shared" si="20"/>
        <v>-89.714149509739585</v>
      </c>
      <c r="X78" s="330">
        <f t="shared" si="20"/>
        <v>-99.116324877172744</v>
      </c>
      <c r="Y78" s="330">
        <f t="shared" si="20"/>
        <v>-108.50357251136499</v>
      </c>
      <c r="Z78" s="330">
        <f t="shared" si="20"/>
        <v>-108.50357251136499</v>
      </c>
      <c r="AA78" s="330">
        <f t="shared" si="20"/>
        <v>-108.50357251136499</v>
      </c>
      <c r="AB78" s="330">
        <f t="shared" si="20"/>
        <v>-108.50357251136499</v>
      </c>
      <c r="AC78" s="330">
        <f t="shared" si="20"/>
        <v>-108.50357251136499</v>
      </c>
      <c r="AD78" s="330">
        <f t="shared" si="20"/>
        <v>-108.50357251136499</v>
      </c>
      <c r="AE78" s="330">
        <f t="shared" si="20"/>
        <v>-108.50357251136499</v>
      </c>
      <c r="AF78" s="330">
        <f t="shared" si="20"/>
        <v>-108.50357251136499</v>
      </c>
      <c r="AG78" s="330">
        <f t="shared" si="20"/>
        <v>-108.50357251136499</v>
      </c>
      <c r="AH78" s="330">
        <f t="shared" si="20"/>
        <v>-108.50357251136499</v>
      </c>
      <c r="AI78" s="330">
        <f t="shared" si="20"/>
        <v>-108.50357251136499</v>
      </c>
      <c r="AJ78" s="348">
        <f t="shared" si="20"/>
        <v>-108.50357251136499</v>
      </c>
    </row>
    <row r="79" spans="1:36" x14ac:dyDescent="0.2">
      <c r="A79" s="157"/>
      <c r="B79" s="244" t="s">
        <v>120</v>
      </c>
      <c r="C79" s="675" t="s">
        <v>576</v>
      </c>
      <c r="D79" s="675"/>
      <c r="E79" s="675"/>
      <c r="F79" s="676" t="s">
        <v>73</v>
      </c>
      <c r="G79" s="676">
        <v>2</v>
      </c>
      <c r="H79" s="328"/>
      <c r="I79" s="337"/>
      <c r="J79" s="337"/>
      <c r="K79" s="337"/>
      <c r="L79" s="678">
        <v>-1.4813918329186859</v>
      </c>
      <c r="M79" s="678">
        <v>-2.9627836658373718</v>
      </c>
      <c r="N79" s="678">
        <v>-4.4441754987560573</v>
      </c>
      <c r="O79" s="678">
        <v>-5.9255673316747437</v>
      </c>
      <c r="P79" s="678">
        <v>-7.4069591645934292</v>
      </c>
      <c r="Q79" s="678">
        <v>-7.499970425556068</v>
      </c>
      <c r="R79" s="678">
        <v>-7.5671452251401963</v>
      </c>
      <c r="S79" s="678">
        <v>-7.6211147222419742</v>
      </c>
      <c r="T79" s="678">
        <v>-7.6641754912061586</v>
      </c>
      <c r="U79" s="678">
        <v>-7.6986241063775065</v>
      </c>
      <c r="V79" s="678">
        <v>-7.7261829985145845</v>
      </c>
      <c r="W79" s="678">
        <v>-7.7480004547897714</v>
      </c>
      <c r="X79" s="678">
        <v>-7.7657989059616348</v>
      </c>
      <c r="Y79" s="678">
        <v>-7.7801524956163632</v>
      </c>
      <c r="Z79" s="678">
        <v>-7.7801524956163632</v>
      </c>
      <c r="AA79" s="678">
        <v>-7.7801524956163632</v>
      </c>
      <c r="AB79" s="678">
        <v>-7.7801524956163632</v>
      </c>
      <c r="AC79" s="678">
        <v>-7.7801524956163632</v>
      </c>
      <c r="AD79" s="678">
        <v>-7.7801524956163632</v>
      </c>
      <c r="AE79" s="678">
        <v>-7.7801524956163632</v>
      </c>
      <c r="AF79" s="678">
        <v>-7.7801524956163632</v>
      </c>
      <c r="AG79" s="678">
        <v>-7.7801524956163632</v>
      </c>
      <c r="AH79" s="678">
        <v>-7.7801524956163632</v>
      </c>
      <c r="AI79" s="678">
        <v>-7.7801524956163632</v>
      </c>
      <c r="AJ79" s="678">
        <v>-7.7801524956163632</v>
      </c>
    </row>
    <row r="80" spans="1:36" x14ac:dyDescent="0.2">
      <c r="A80" s="157"/>
      <c r="B80" s="244"/>
      <c r="C80" s="675" t="s">
        <v>577</v>
      </c>
      <c r="D80" s="675"/>
      <c r="E80" s="675"/>
      <c r="F80" s="676" t="s">
        <v>73</v>
      </c>
      <c r="G80" s="677">
        <v>2</v>
      </c>
      <c r="H80" s="324"/>
      <c r="I80" s="337"/>
      <c r="J80" s="337"/>
      <c r="K80" s="440"/>
      <c r="L80" s="679">
        <v>0</v>
      </c>
      <c r="M80" s="679">
        <v>0</v>
      </c>
      <c r="N80" s="679">
        <v>0</v>
      </c>
      <c r="O80" s="679">
        <v>0</v>
      </c>
      <c r="P80" s="679">
        <v>0</v>
      </c>
      <c r="Q80" s="679">
        <v>-0.25664218302654052</v>
      </c>
      <c r="R80" s="679">
        <v>-0.46907530991651808</v>
      </c>
      <c r="S80" s="679">
        <v>-0.63902181142850023</v>
      </c>
      <c r="T80" s="679">
        <v>-0.77509384135532366</v>
      </c>
      <c r="U80" s="679">
        <v>-0.88418112273125815</v>
      </c>
      <c r="V80" s="679">
        <v>-0.9714509478320057</v>
      </c>
      <c r="W80" s="679">
        <v>-1.0414964653470793</v>
      </c>
      <c r="X80" s="679">
        <v>-1.0971883932074249</v>
      </c>
      <c r="Y80" s="679">
        <v>-1.1413974493439878</v>
      </c>
      <c r="Z80" s="679">
        <v>-1.1413974493439878</v>
      </c>
      <c r="AA80" s="679">
        <v>-1.1413974493439878</v>
      </c>
      <c r="AB80" s="679">
        <v>-1.1413974493439878</v>
      </c>
      <c r="AC80" s="679">
        <v>-1.1413974493439878</v>
      </c>
      <c r="AD80" s="679">
        <v>-1.1413974493439878</v>
      </c>
      <c r="AE80" s="679">
        <v>-1.1413974493439878</v>
      </c>
      <c r="AF80" s="679">
        <v>-1.1413974493439878</v>
      </c>
      <c r="AG80" s="679">
        <v>-1.1413974493439878</v>
      </c>
      <c r="AH80" s="679">
        <v>-1.1413974493439878</v>
      </c>
      <c r="AI80" s="679">
        <v>-1.1413974493439878</v>
      </c>
      <c r="AJ80" s="679">
        <v>-1.1413974493439878</v>
      </c>
    </row>
    <row r="81" spans="1:36" x14ac:dyDescent="0.2">
      <c r="A81" s="157"/>
      <c r="B81" s="244"/>
      <c r="C81" s="675" t="s">
        <v>578</v>
      </c>
      <c r="D81" s="675"/>
      <c r="E81" s="675"/>
      <c r="F81" s="676" t="s">
        <v>73</v>
      </c>
      <c r="G81" s="677">
        <v>2</v>
      </c>
      <c r="H81" s="324"/>
      <c r="I81" s="337"/>
      <c r="J81" s="337"/>
      <c r="K81" s="440"/>
      <c r="L81" s="679">
        <v>0</v>
      </c>
      <c r="M81" s="679">
        <v>0</v>
      </c>
      <c r="N81" s="679">
        <v>0</v>
      </c>
      <c r="O81" s="679">
        <v>0</v>
      </c>
      <c r="P81" s="679">
        <v>0</v>
      </c>
      <c r="Q81" s="679">
        <v>0</v>
      </c>
      <c r="R81" s="679">
        <v>0</v>
      </c>
      <c r="S81" s="679">
        <v>0</v>
      </c>
      <c r="T81" s="679">
        <v>0</v>
      </c>
      <c r="U81" s="679">
        <v>0</v>
      </c>
      <c r="V81" s="679">
        <v>0</v>
      </c>
      <c r="W81" s="679">
        <v>0</v>
      </c>
      <c r="X81" s="679">
        <v>0</v>
      </c>
      <c r="Y81" s="679">
        <v>0</v>
      </c>
      <c r="Z81" s="679">
        <v>0</v>
      </c>
      <c r="AA81" s="679">
        <v>0</v>
      </c>
      <c r="AB81" s="679">
        <v>0</v>
      </c>
      <c r="AC81" s="679">
        <v>0</v>
      </c>
      <c r="AD81" s="679">
        <v>0</v>
      </c>
      <c r="AE81" s="679">
        <v>0</v>
      </c>
      <c r="AF81" s="679">
        <v>0</v>
      </c>
      <c r="AG81" s="679">
        <v>0</v>
      </c>
      <c r="AH81" s="679">
        <v>0</v>
      </c>
      <c r="AI81" s="679">
        <v>0</v>
      </c>
      <c r="AJ81" s="679">
        <v>0</v>
      </c>
    </row>
    <row r="82" spans="1:36" x14ac:dyDescent="0.2">
      <c r="A82" s="157"/>
      <c r="B82" s="244"/>
      <c r="C82" s="675" t="s">
        <v>579</v>
      </c>
      <c r="D82" s="675"/>
      <c r="E82" s="675"/>
      <c r="F82" s="676" t="s">
        <v>73</v>
      </c>
      <c r="G82" s="677">
        <v>2</v>
      </c>
      <c r="H82" s="324"/>
      <c r="I82" s="337"/>
      <c r="J82" s="337"/>
      <c r="K82" s="440"/>
      <c r="L82" s="679">
        <v>0</v>
      </c>
      <c r="M82" s="679">
        <v>-1.7776701995024231</v>
      </c>
      <c r="N82" s="679">
        <v>-3.5553403990048462</v>
      </c>
      <c r="O82" s="679">
        <v>-5.3330105985072693</v>
      </c>
      <c r="P82" s="679">
        <v>-7.1106807980096924</v>
      </c>
      <c r="Q82" s="679">
        <v>-7.1106807980096924</v>
      </c>
      <c r="R82" s="679">
        <v>-7.1106807980096924</v>
      </c>
      <c r="S82" s="679">
        <v>-7.1106807980096924</v>
      </c>
      <c r="T82" s="679">
        <v>-7.1106807980096924</v>
      </c>
      <c r="U82" s="679">
        <v>-7.1106807980096924</v>
      </c>
      <c r="V82" s="679">
        <v>-7.1106807980096924</v>
      </c>
      <c r="W82" s="679">
        <v>-7.1106807980096924</v>
      </c>
      <c r="X82" s="679">
        <v>-7.1106807980096924</v>
      </c>
      <c r="Y82" s="679">
        <v>-7.1106807980096924</v>
      </c>
      <c r="Z82" s="679">
        <v>-7.1106807980096924</v>
      </c>
      <c r="AA82" s="679">
        <v>-7.1106807980096924</v>
      </c>
      <c r="AB82" s="679">
        <v>-7.1106807980096924</v>
      </c>
      <c r="AC82" s="679">
        <v>-7.1106807980096924</v>
      </c>
      <c r="AD82" s="679">
        <v>-7.1106807980096924</v>
      </c>
      <c r="AE82" s="679">
        <v>-7.1106807980096924</v>
      </c>
      <c r="AF82" s="679">
        <v>-7.1106807980096924</v>
      </c>
      <c r="AG82" s="679">
        <v>-7.1106807980096924</v>
      </c>
      <c r="AH82" s="679">
        <v>-7.1106807980096924</v>
      </c>
      <c r="AI82" s="679">
        <v>-7.1106807980096924</v>
      </c>
      <c r="AJ82" s="679">
        <v>-7.1106807980096924</v>
      </c>
    </row>
    <row r="83" spans="1:36" x14ac:dyDescent="0.2">
      <c r="A83" s="157"/>
      <c r="B83" s="244"/>
      <c r="C83" s="675" t="s">
        <v>580</v>
      </c>
      <c r="D83" s="675"/>
      <c r="E83" s="675"/>
      <c r="F83" s="676" t="s">
        <v>73</v>
      </c>
      <c r="G83" s="677">
        <v>2</v>
      </c>
      <c r="H83" s="324"/>
      <c r="I83" s="337"/>
      <c r="J83" s="337"/>
      <c r="K83" s="440"/>
      <c r="L83" s="679">
        <v>0</v>
      </c>
      <c r="M83" s="679">
        <v>-0.7110680798009692</v>
      </c>
      <c r="N83" s="679">
        <v>-2.4887382793033925</v>
      </c>
      <c r="O83" s="679">
        <v>-4.85896521197329</v>
      </c>
      <c r="P83" s="679">
        <v>-7.2291921446431875</v>
      </c>
      <c r="Q83" s="679">
        <v>-7.2291921446431875</v>
      </c>
      <c r="R83" s="679">
        <v>-7.2291921446431875</v>
      </c>
      <c r="S83" s="679">
        <v>-7.2291921446431875</v>
      </c>
      <c r="T83" s="679">
        <v>-7.2291921446431875</v>
      </c>
      <c r="U83" s="679">
        <v>-7.2291921446431875</v>
      </c>
      <c r="V83" s="679">
        <v>-7.2291921446431875</v>
      </c>
      <c r="W83" s="679">
        <v>-7.2291921446431875</v>
      </c>
      <c r="X83" s="679">
        <v>-7.2291921446431875</v>
      </c>
      <c r="Y83" s="679">
        <v>-7.2291921446431875</v>
      </c>
      <c r="Z83" s="679">
        <v>-7.2291921446431875</v>
      </c>
      <c r="AA83" s="679">
        <v>-7.2291921446431875</v>
      </c>
      <c r="AB83" s="679">
        <v>-7.2291921446431875</v>
      </c>
      <c r="AC83" s="679">
        <v>-7.2291921446431875</v>
      </c>
      <c r="AD83" s="679">
        <v>-7.2291921446431875</v>
      </c>
      <c r="AE83" s="679">
        <v>-7.2291921446431875</v>
      </c>
      <c r="AF83" s="679">
        <v>-7.2291921446431875</v>
      </c>
      <c r="AG83" s="679">
        <v>-7.2291921446431875</v>
      </c>
      <c r="AH83" s="679">
        <v>-7.2291921446431875</v>
      </c>
      <c r="AI83" s="679">
        <v>-7.2291921446431875</v>
      </c>
      <c r="AJ83" s="679">
        <v>-7.2291921446431875</v>
      </c>
    </row>
    <row r="84" spans="1:36" x14ac:dyDescent="0.2">
      <c r="A84" s="157"/>
      <c r="B84" s="244"/>
      <c r="C84" s="675" t="s">
        <v>581</v>
      </c>
      <c r="D84" s="675"/>
      <c r="E84" s="675"/>
      <c r="F84" s="676" t="s">
        <v>73</v>
      </c>
      <c r="G84" s="677">
        <v>2</v>
      </c>
      <c r="H84" s="324"/>
      <c r="I84" s="337"/>
      <c r="J84" s="337"/>
      <c r="K84" s="440"/>
      <c r="L84" s="679">
        <v>0</v>
      </c>
      <c r="M84" s="679">
        <v>0</v>
      </c>
      <c r="N84" s="679">
        <v>0</v>
      </c>
      <c r="O84" s="679">
        <v>0</v>
      </c>
      <c r="P84" s="679">
        <v>0</v>
      </c>
      <c r="Q84" s="679">
        <v>0</v>
      </c>
      <c r="R84" s="679">
        <v>0</v>
      </c>
      <c r="S84" s="679">
        <v>0</v>
      </c>
      <c r="T84" s="679">
        <v>0</v>
      </c>
      <c r="U84" s="679">
        <v>0</v>
      </c>
      <c r="V84" s="679">
        <v>0</v>
      </c>
      <c r="W84" s="679">
        <v>0</v>
      </c>
      <c r="X84" s="679">
        <v>0</v>
      </c>
      <c r="Y84" s="679">
        <v>0</v>
      </c>
      <c r="Z84" s="679">
        <v>0</v>
      </c>
      <c r="AA84" s="679">
        <v>0</v>
      </c>
      <c r="AB84" s="679">
        <v>0</v>
      </c>
      <c r="AC84" s="679">
        <v>0</v>
      </c>
      <c r="AD84" s="679">
        <v>0</v>
      </c>
      <c r="AE84" s="679">
        <v>0</v>
      </c>
      <c r="AF84" s="679">
        <v>0</v>
      </c>
      <c r="AG84" s="679">
        <v>0</v>
      </c>
      <c r="AH84" s="679">
        <v>0</v>
      </c>
      <c r="AI84" s="679">
        <v>0</v>
      </c>
      <c r="AJ84" s="679">
        <v>0</v>
      </c>
    </row>
    <row r="85" spans="1:36" x14ac:dyDescent="0.2">
      <c r="A85" s="157"/>
      <c r="B85" s="244"/>
      <c r="C85" s="675" t="s">
        <v>582</v>
      </c>
      <c r="D85" s="675"/>
      <c r="E85" s="675"/>
      <c r="F85" s="676" t="s">
        <v>73</v>
      </c>
      <c r="G85" s="677">
        <v>2</v>
      </c>
      <c r="H85" s="324"/>
      <c r="I85" s="337"/>
      <c r="J85" s="337"/>
      <c r="K85" s="440"/>
      <c r="L85" s="679">
        <v>0</v>
      </c>
      <c r="M85" s="679">
        <v>0</v>
      </c>
      <c r="N85" s="679">
        <v>0</v>
      </c>
      <c r="O85" s="679">
        <v>0</v>
      </c>
      <c r="P85" s="679">
        <v>0</v>
      </c>
      <c r="Q85" s="679">
        <v>0</v>
      </c>
      <c r="R85" s="679">
        <v>0</v>
      </c>
      <c r="S85" s="679">
        <v>0</v>
      </c>
      <c r="T85" s="679">
        <v>0</v>
      </c>
      <c r="U85" s="679">
        <v>0</v>
      </c>
      <c r="V85" s="679">
        <v>0</v>
      </c>
      <c r="W85" s="679">
        <v>0</v>
      </c>
      <c r="X85" s="679">
        <v>0</v>
      </c>
      <c r="Y85" s="679">
        <v>0</v>
      </c>
      <c r="Z85" s="679">
        <v>0</v>
      </c>
      <c r="AA85" s="679">
        <v>0</v>
      </c>
      <c r="AB85" s="679">
        <v>0</v>
      </c>
      <c r="AC85" s="679">
        <v>0</v>
      </c>
      <c r="AD85" s="679">
        <v>0</v>
      </c>
      <c r="AE85" s="679">
        <v>0</v>
      </c>
      <c r="AF85" s="679">
        <v>0</v>
      </c>
      <c r="AG85" s="679">
        <v>0</v>
      </c>
      <c r="AH85" s="679">
        <v>0</v>
      </c>
      <c r="AI85" s="679">
        <v>0</v>
      </c>
      <c r="AJ85" s="679">
        <v>0</v>
      </c>
    </row>
    <row r="86" spans="1:36" x14ac:dyDescent="0.2">
      <c r="A86" s="157"/>
      <c r="B86" s="244"/>
      <c r="C86" s="675" t="s">
        <v>583</v>
      </c>
      <c r="D86" s="675"/>
      <c r="E86" s="675"/>
      <c r="F86" s="676" t="s">
        <v>73</v>
      </c>
      <c r="G86" s="677">
        <v>2</v>
      </c>
      <c r="H86" s="324"/>
      <c r="I86" s="337"/>
      <c r="J86" s="337"/>
      <c r="K86" s="440"/>
      <c r="L86" s="679">
        <v>0</v>
      </c>
      <c r="M86" s="679">
        <v>-1.9512888721818049E-2</v>
      </c>
      <c r="N86" s="679">
        <v>-4.2545073867951838E-2</v>
      </c>
      <c r="O86" s="679">
        <v>-6.557725901408562E-2</v>
      </c>
      <c r="P86" s="679">
        <v>-0.10636268466987958</v>
      </c>
      <c r="Q86" s="679">
        <v>-0.10636268466987958</v>
      </c>
      <c r="R86" s="679">
        <v>-0.10636268466987958</v>
      </c>
      <c r="S86" s="679">
        <v>-0.10636268466987958</v>
      </c>
      <c r="T86" s="679">
        <v>-0.10636268466987958</v>
      </c>
      <c r="U86" s="679">
        <v>-0.10636268466987958</v>
      </c>
      <c r="V86" s="679">
        <v>-0.10636268466987958</v>
      </c>
      <c r="W86" s="679">
        <v>-0.10636268466987958</v>
      </c>
      <c r="X86" s="679">
        <v>-0.10636268466987958</v>
      </c>
      <c r="Y86" s="679">
        <v>-0.10636268466987958</v>
      </c>
      <c r="Z86" s="679">
        <v>-0.10636268466987958</v>
      </c>
      <c r="AA86" s="679">
        <v>-0.10636268466987958</v>
      </c>
      <c r="AB86" s="679">
        <v>-0.10636268466987958</v>
      </c>
      <c r="AC86" s="679">
        <v>-0.10636268466987958</v>
      </c>
      <c r="AD86" s="679">
        <v>-0.10636268466987958</v>
      </c>
      <c r="AE86" s="679">
        <v>-0.10636268466987958</v>
      </c>
      <c r="AF86" s="679">
        <v>-0.10636268466987958</v>
      </c>
      <c r="AG86" s="679">
        <v>-0.10636268466987958</v>
      </c>
      <c r="AH86" s="679">
        <v>-0.10636268466987958</v>
      </c>
      <c r="AI86" s="679">
        <v>-0.10636268466987958</v>
      </c>
      <c r="AJ86" s="679">
        <v>-0.10636268466987958</v>
      </c>
    </row>
    <row r="87" spans="1:36" x14ac:dyDescent="0.2">
      <c r="A87" s="157"/>
      <c r="B87" s="244"/>
      <c r="C87" s="675" t="s">
        <v>584</v>
      </c>
      <c r="D87" s="675"/>
      <c r="E87" s="675"/>
      <c r="F87" s="676" t="s">
        <v>73</v>
      </c>
      <c r="G87" s="677">
        <v>2</v>
      </c>
      <c r="H87" s="324"/>
      <c r="I87" s="337"/>
      <c r="J87" s="337"/>
      <c r="K87" s="440"/>
      <c r="L87" s="679">
        <v>0</v>
      </c>
      <c r="M87" s="679">
        <v>0</v>
      </c>
      <c r="N87" s="679">
        <v>-1.5993592297502308E-2</v>
      </c>
      <c r="O87" s="679">
        <v>-4.1583339973506002E-2</v>
      </c>
      <c r="P87" s="679">
        <v>-7.3570524568510626E-2</v>
      </c>
      <c r="Q87" s="679">
        <v>-7.3570524568510626E-2</v>
      </c>
      <c r="R87" s="679">
        <v>-7.3570524568510626E-2</v>
      </c>
      <c r="S87" s="679">
        <v>-7.3570524568510626E-2</v>
      </c>
      <c r="T87" s="679">
        <v>-7.3570524568510626E-2</v>
      </c>
      <c r="U87" s="679">
        <v>-7.3570524568510626E-2</v>
      </c>
      <c r="V87" s="679">
        <v>-7.3570524568510626E-2</v>
      </c>
      <c r="W87" s="679">
        <v>-7.3570524568510626E-2</v>
      </c>
      <c r="X87" s="679">
        <v>-7.3570524568510626E-2</v>
      </c>
      <c r="Y87" s="679">
        <v>-7.3570524568510626E-2</v>
      </c>
      <c r="Z87" s="679">
        <v>-7.3570524568510626E-2</v>
      </c>
      <c r="AA87" s="679">
        <v>-7.3570524568510626E-2</v>
      </c>
      <c r="AB87" s="679">
        <v>-7.3570524568510626E-2</v>
      </c>
      <c r="AC87" s="679">
        <v>-7.3570524568510626E-2</v>
      </c>
      <c r="AD87" s="679">
        <v>-7.3570524568510626E-2</v>
      </c>
      <c r="AE87" s="679">
        <v>-7.3570524568510626E-2</v>
      </c>
      <c r="AF87" s="679">
        <v>-7.3570524568510626E-2</v>
      </c>
      <c r="AG87" s="679">
        <v>-7.3570524568510626E-2</v>
      </c>
      <c r="AH87" s="679">
        <v>-7.3570524568510626E-2</v>
      </c>
      <c r="AI87" s="679">
        <v>-7.3570524568510626E-2</v>
      </c>
      <c r="AJ87" s="679">
        <v>-7.3570524568510626E-2</v>
      </c>
    </row>
    <row r="88" spans="1:36" x14ac:dyDescent="0.2">
      <c r="A88" s="157"/>
      <c r="B88" s="244"/>
      <c r="C88" s="675" t="s">
        <v>585</v>
      </c>
      <c r="D88" s="675"/>
      <c r="E88" s="675"/>
      <c r="F88" s="676" t="s">
        <v>73</v>
      </c>
      <c r="G88" s="677">
        <v>2</v>
      </c>
      <c r="H88" s="324"/>
      <c r="I88" s="337"/>
      <c r="J88" s="337"/>
      <c r="K88" s="440"/>
      <c r="L88" s="679">
        <v>0</v>
      </c>
      <c r="M88" s="679">
        <v>-1.5993592297502308E-2</v>
      </c>
      <c r="N88" s="679">
        <v>-3.1987184595004617E-2</v>
      </c>
      <c r="O88" s="679">
        <v>-4.7980776892506925E-2</v>
      </c>
      <c r="P88" s="679">
        <v>-7.9967961487511535E-2</v>
      </c>
      <c r="Q88" s="679">
        <v>-7.9967961487511535E-2</v>
      </c>
      <c r="R88" s="679">
        <v>-7.9967961487511535E-2</v>
      </c>
      <c r="S88" s="679">
        <v>-7.9967961487511535E-2</v>
      </c>
      <c r="T88" s="679">
        <v>-7.9967961487511535E-2</v>
      </c>
      <c r="U88" s="679">
        <v>-7.9967961487511535E-2</v>
      </c>
      <c r="V88" s="679">
        <v>-7.9967961487511535E-2</v>
      </c>
      <c r="W88" s="679">
        <v>-7.9967961487511535E-2</v>
      </c>
      <c r="X88" s="679">
        <v>-7.9967961487511535E-2</v>
      </c>
      <c r="Y88" s="679">
        <v>-7.9967961487511535E-2</v>
      </c>
      <c r="Z88" s="679">
        <v>-7.9967961487511535E-2</v>
      </c>
      <c r="AA88" s="679">
        <v>-7.9967961487511535E-2</v>
      </c>
      <c r="AB88" s="679">
        <v>-7.9967961487511535E-2</v>
      </c>
      <c r="AC88" s="679">
        <v>-7.9967961487511535E-2</v>
      </c>
      <c r="AD88" s="679">
        <v>-7.9967961487511535E-2</v>
      </c>
      <c r="AE88" s="679">
        <v>-7.9967961487511535E-2</v>
      </c>
      <c r="AF88" s="679">
        <v>-7.9967961487511535E-2</v>
      </c>
      <c r="AG88" s="679">
        <v>-7.9967961487511535E-2</v>
      </c>
      <c r="AH88" s="679">
        <v>-7.9967961487511535E-2</v>
      </c>
      <c r="AI88" s="679">
        <v>-7.9967961487511535E-2</v>
      </c>
      <c r="AJ88" s="679">
        <v>-7.9967961487511535E-2</v>
      </c>
    </row>
    <row r="89" spans="1:36" x14ac:dyDescent="0.2">
      <c r="A89" s="157"/>
      <c r="B89" s="244"/>
      <c r="C89" s="675" t="s">
        <v>586</v>
      </c>
      <c r="D89" s="675"/>
      <c r="E89" s="675"/>
      <c r="F89" s="676" t="s">
        <v>73</v>
      </c>
      <c r="G89" s="677">
        <v>2</v>
      </c>
      <c r="H89" s="324"/>
      <c r="I89" s="337"/>
      <c r="J89" s="337"/>
      <c r="K89" s="440"/>
      <c r="L89" s="679">
        <v>0</v>
      </c>
      <c r="M89" s="679">
        <v>0</v>
      </c>
      <c r="N89" s="679">
        <v>0</v>
      </c>
      <c r="O89" s="679">
        <v>-2.5589747676003697E-2</v>
      </c>
      <c r="P89" s="679">
        <v>-5.7576932271008317E-2</v>
      </c>
      <c r="Q89" s="679">
        <v>-5.7576932271008317E-2</v>
      </c>
      <c r="R89" s="679">
        <v>-5.7576932271008317E-2</v>
      </c>
      <c r="S89" s="679">
        <v>-5.7576932271008317E-2</v>
      </c>
      <c r="T89" s="679">
        <v>-5.7576932271008317E-2</v>
      </c>
      <c r="U89" s="679">
        <v>-5.7576932271008317E-2</v>
      </c>
      <c r="V89" s="679">
        <v>-5.7576932271008317E-2</v>
      </c>
      <c r="W89" s="679">
        <v>-5.7576932271008317E-2</v>
      </c>
      <c r="X89" s="679">
        <v>-5.7576932271008317E-2</v>
      </c>
      <c r="Y89" s="679">
        <v>-5.7576932271008317E-2</v>
      </c>
      <c r="Z89" s="679">
        <v>-5.7576932271008317E-2</v>
      </c>
      <c r="AA89" s="679">
        <v>-5.7576932271008317E-2</v>
      </c>
      <c r="AB89" s="679">
        <v>-5.7576932271008317E-2</v>
      </c>
      <c r="AC89" s="679">
        <v>-5.7576932271008317E-2</v>
      </c>
      <c r="AD89" s="679">
        <v>-5.7576932271008317E-2</v>
      </c>
      <c r="AE89" s="679">
        <v>-5.7576932271008317E-2</v>
      </c>
      <c r="AF89" s="679">
        <v>-5.7576932271008317E-2</v>
      </c>
      <c r="AG89" s="679">
        <v>-5.7576932271008317E-2</v>
      </c>
      <c r="AH89" s="679">
        <v>-5.7576932271008317E-2</v>
      </c>
      <c r="AI89" s="679">
        <v>-5.7576932271008317E-2</v>
      </c>
      <c r="AJ89" s="681">
        <v>-5.7576932271008317E-2</v>
      </c>
    </row>
    <row r="90" spans="1:36" x14ac:dyDescent="0.2">
      <c r="A90" s="157"/>
      <c r="B90" s="244"/>
      <c r="C90" s="675" t="s">
        <v>587</v>
      </c>
      <c r="D90" s="675"/>
      <c r="E90" s="675"/>
      <c r="F90" s="676" t="s">
        <v>73</v>
      </c>
      <c r="G90" s="677">
        <v>2</v>
      </c>
      <c r="H90" s="324"/>
      <c r="I90" s="337"/>
      <c r="J90" s="337"/>
      <c r="K90" s="440"/>
      <c r="L90" s="679">
        <v>0</v>
      </c>
      <c r="M90" s="679">
        <v>0</v>
      </c>
      <c r="N90" s="679">
        <v>0</v>
      </c>
      <c r="O90" s="679">
        <v>0</v>
      </c>
      <c r="P90" s="679">
        <v>0</v>
      </c>
      <c r="Q90" s="679">
        <v>0</v>
      </c>
      <c r="R90" s="679">
        <v>0</v>
      </c>
      <c r="S90" s="679">
        <v>0</v>
      </c>
      <c r="T90" s="679">
        <v>0</v>
      </c>
      <c r="U90" s="679">
        <v>0</v>
      </c>
      <c r="V90" s="679">
        <v>0</v>
      </c>
      <c r="W90" s="679">
        <v>0</v>
      </c>
      <c r="X90" s="679">
        <v>0</v>
      </c>
      <c r="Y90" s="679">
        <v>0</v>
      </c>
      <c r="Z90" s="679">
        <v>0</v>
      </c>
      <c r="AA90" s="679">
        <v>0</v>
      </c>
      <c r="AB90" s="679">
        <v>0</v>
      </c>
      <c r="AC90" s="679">
        <v>0</v>
      </c>
      <c r="AD90" s="679">
        <v>0</v>
      </c>
      <c r="AE90" s="679">
        <v>0</v>
      </c>
      <c r="AF90" s="679">
        <v>0</v>
      </c>
      <c r="AG90" s="679">
        <v>0</v>
      </c>
      <c r="AH90" s="679">
        <v>0</v>
      </c>
      <c r="AI90" s="679">
        <v>0</v>
      </c>
      <c r="AJ90" s="681">
        <v>0</v>
      </c>
    </row>
    <row r="91" spans="1:36" x14ac:dyDescent="0.2">
      <c r="A91" s="157"/>
      <c r="B91" s="244"/>
      <c r="C91" s="675" t="s">
        <v>588</v>
      </c>
      <c r="D91" s="675"/>
      <c r="E91" s="675"/>
      <c r="F91" s="676" t="s">
        <v>73</v>
      </c>
      <c r="G91" s="677">
        <v>2</v>
      </c>
      <c r="H91" s="324"/>
      <c r="I91" s="337"/>
      <c r="J91" s="337"/>
      <c r="K91" s="440"/>
      <c r="L91" s="679">
        <v>0</v>
      </c>
      <c r="M91" s="679">
        <v>0</v>
      </c>
      <c r="N91" s="679">
        <v>0</v>
      </c>
      <c r="O91" s="679">
        <v>0</v>
      </c>
      <c r="P91" s="679">
        <v>0</v>
      </c>
      <c r="Q91" s="679">
        <v>-2.4831710102679811</v>
      </c>
      <c r="R91" s="679">
        <v>-4.7217568528193947</v>
      </c>
      <c r="S91" s="679">
        <v>-6.9603426953708061</v>
      </c>
      <c r="T91" s="679">
        <v>-9.1989285379222192</v>
      </c>
      <c r="U91" s="679">
        <v>-11.437514380473633</v>
      </c>
      <c r="V91" s="679">
        <v>-13.676100223025044</v>
      </c>
      <c r="W91" s="679">
        <v>-15.914686065576456</v>
      </c>
      <c r="X91" s="679">
        <v>-18.15327190812787</v>
      </c>
      <c r="Y91" s="679">
        <v>-20.391283607093094</v>
      </c>
      <c r="Z91" s="679">
        <v>-20.391283607093094</v>
      </c>
      <c r="AA91" s="679">
        <v>-20.391283607093094</v>
      </c>
      <c r="AB91" s="679">
        <v>-20.391283607093094</v>
      </c>
      <c r="AC91" s="679">
        <v>-20.391283607093094</v>
      </c>
      <c r="AD91" s="679">
        <v>-20.391283607093094</v>
      </c>
      <c r="AE91" s="679">
        <v>-20.391283607093094</v>
      </c>
      <c r="AF91" s="679">
        <v>-20.391283607093094</v>
      </c>
      <c r="AG91" s="679">
        <v>-20.391283607093094</v>
      </c>
      <c r="AH91" s="679">
        <v>-20.391283607093094</v>
      </c>
      <c r="AI91" s="679">
        <v>-20.391283607093094</v>
      </c>
      <c r="AJ91" s="681">
        <v>-20.391283607093094</v>
      </c>
    </row>
    <row r="92" spans="1:36" x14ac:dyDescent="0.2">
      <c r="A92" s="157"/>
      <c r="B92" s="244"/>
      <c r="C92" s="675" t="s">
        <v>589</v>
      </c>
      <c r="D92" s="675"/>
      <c r="E92" s="675"/>
      <c r="F92" s="676" t="s">
        <v>73</v>
      </c>
      <c r="G92" s="677">
        <v>2</v>
      </c>
      <c r="H92" s="324"/>
      <c r="I92" s="337"/>
      <c r="J92" s="337"/>
      <c r="K92" s="440"/>
      <c r="L92" s="679">
        <v>0</v>
      </c>
      <c r="M92" s="679">
        <v>0</v>
      </c>
      <c r="N92" s="679">
        <v>0</v>
      </c>
      <c r="O92" s="679">
        <v>0</v>
      </c>
      <c r="P92" s="679">
        <v>0</v>
      </c>
      <c r="Q92" s="679">
        <v>-6.8340311064091983</v>
      </c>
      <c r="R92" s="679">
        <v>-13.912647380534965</v>
      </c>
      <c r="S92" s="679">
        <v>-20.991263654660731</v>
      </c>
      <c r="T92" s="679">
        <v>-28.069879928786502</v>
      </c>
      <c r="U92" s="679">
        <v>-35.148496202912263</v>
      </c>
      <c r="V92" s="679">
        <v>-42.227112477038034</v>
      </c>
      <c r="W92" s="679">
        <v>-49.305728751163805</v>
      </c>
      <c r="X92" s="679">
        <v>-56.384345025289562</v>
      </c>
      <c r="Y92" s="679">
        <v>-63.463535443001525</v>
      </c>
      <c r="Z92" s="679">
        <v>-63.463535443001525</v>
      </c>
      <c r="AA92" s="679">
        <v>-63.463535443001525</v>
      </c>
      <c r="AB92" s="679">
        <v>-63.463535443001525</v>
      </c>
      <c r="AC92" s="679">
        <v>-63.463535443001525</v>
      </c>
      <c r="AD92" s="679">
        <v>-63.463535443001525</v>
      </c>
      <c r="AE92" s="679">
        <v>-63.463535443001525</v>
      </c>
      <c r="AF92" s="679">
        <v>-63.463535443001525</v>
      </c>
      <c r="AG92" s="679">
        <v>-63.463535443001525</v>
      </c>
      <c r="AH92" s="679">
        <v>-63.463535443001525</v>
      </c>
      <c r="AI92" s="679">
        <v>-63.463535443001525</v>
      </c>
      <c r="AJ92" s="681">
        <v>-63.463535443001525</v>
      </c>
    </row>
    <row r="93" spans="1:36" x14ac:dyDescent="0.2">
      <c r="A93" s="157"/>
      <c r="B93" s="244"/>
      <c r="C93" s="675" t="s">
        <v>573</v>
      </c>
      <c r="D93" s="675"/>
      <c r="E93" s="675"/>
      <c r="F93" s="676" t="s">
        <v>73</v>
      </c>
      <c r="G93" s="677">
        <v>2</v>
      </c>
      <c r="H93" s="324"/>
      <c r="I93" s="337"/>
      <c r="J93" s="337"/>
      <c r="K93" s="440"/>
      <c r="L93" s="679">
        <v>0</v>
      </c>
      <c r="M93" s="679">
        <v>0</v>
      </c>
      <c r="N93" s="679">
        <v>0</v>
      </c>
      <c r="O93" s="679">
        <v>0</v>
      </c>
      <c r="P93" s="679">
        <v>0</v>
      </c>
      <c r="Q93" s="679">
        <v>0</v>
      </c>
      <c r="R93" s="679">
        <v>0</v>
      </c>
      <c r="S93" s="679">
        <v>0</v>
      </c>
      <c r="T93" s="679">
        <v>0</v>
      </c>
      <c r="U93" s="679">
        <v>0</v>
      </c>
      <c r="V93" s="679">
        <v>0</v>
      </c>
      <c r="W93" s="679">
        <v>0</v>
      </c>
      <c r="X93" s="679">
        <v>0</v>
      </c>
      <c r="Y93" s="679">
        <v>0</v>
      </c>
      <c r="Z93" s="679">
        <v>0</v>
      </c>
      <c r="AA93" s="679">
        <v>0</v>
      </c>
      <c r="AB93" s="679">
        <v>0</v>
      </c>
      <c r="AC93" s="679">
        <v>0</v>
      </c>
      <c r="AD93" s="679">
        <v>0</v>
      </c>
      <c r="AE93" s="679">
        <v>0</v>
      </c>
      <c r="AF93" s="679">
        <v>0</v>
      </c>
      <c r="AG93" s="679">
        <v>0</v>
      </c>
      <c r="AH93" s="679">
        <v>0</v>
      </c>
      <c r="AI93" s="679">
        <v>0</v>
      </c>
      <c r="AJ93" s="681">
        <v>0</v>
      </c>
    </row>
    <row r="94" spans="1:36" x14ac:dyDescent="0.2">
      <c r="A94" s="157"/>
      <c r="B94" s="244"/>
      <c r="C94" s="675" t="s">
        <v>572</v>
      </c>
      <c r="D94" s="675"/>
      <c r="E94" s="675"/>
      <c r="F94" s="676" t="s">
        <v>73</v>
      </c>
      <c r="G94" s="677">
        <v>2</v>
      </c>
      <c r="H94" s="324"/>
      <c r="I94" s="337"/>
      <c r="J94" s="337"/>
      <c r="K94" s="440"/>
      <c r="L94" s="679">
        <v>0</v>
      </c>
      <c r="M94" s="679">
        <v>-8.888350997512115E-2</v>
      </c>
      <c r="N94" s="679">
        <v>-0.31109228491292407</v>
      </c>
      <c r="O94" s="679">
        <v>-0.53330105985072696</v>
      </c>
      <c r="P94" s="679">
        <v>-0.75550983478852973</v>
      </c>
      <c r="Q94" s="679">
        <v>-0.76699270651231233</v>
      </c>
      <c r="R94" s="679">
        <v>-0.77847557823609492</v>
      </c>
      <c r="S94" s="679">
        <v>-0.78995844995987741</v>
      </c>
      <c r="T94" s="679">
        <v>-0.80144132168366</v>
      </c>
      <c r="U94" s="679">
        <v>-0.8129241934074426</v>
      </c>
      <c r="V94" s="679">
        <v>-0.82440706513122519</v>
      </c>
      <c r="W94" s="679">
        <v>-0.83588993685500779</v>
      </c>
      <c r="X94" s="679">
        <v>-0.84737280857879027</v>
      </c>
      <c r="Y94" s="679">
        <v>-0.85885568030257287</v>
      </c>
      <c r="Z94" s="679">
        <v>-0.85885568030257287</v>
      </c>
      <c r="AA94" s="679">
        <v>-0.85885568030257287</v>
      </c>
      <c r="AB94" s="679">
        <v>-0.85885568030257287</v>
      </c>
      <c r="AC94" s="679">
        <v>-0.85885568030257287</v>
      </c>
      <c r="AD94" s="679">
        <v>-0.85885568030257287</v>
      </c>
      <c r="AE94" s="679">
        <v>-0.85885568030257287</v>
      </c>
      <c r="AF94" s="679">
        <v>-0.85885568030257287</v>
      </c>
      <c r="AG94" s="679">
        <v>-0.85885568030257287</v>
      </c>
      <c r="AH94" s="679">
        <v>-0.85885568030257287</v>
      </c>
      <c r="AI94" s="679">
        <v>-0.85885568030257287</v>
      </c>
      <c r="AJ94" s="681">
        <v>-0.85885568030257287</v>
      </c>
    </row>
    <row r="95" spans="1:36" x14ac:dyDescent="0.2">
      <c r="A95" s="157"/>
      <c r="B95" s="244"/>
      <c r="C95" s="675" t="s">
        <v>590</v>
      </c>
      <c r="D95" s="675"/>
      <c r="E95" s="675"/>
      <c r="F95" s="676" t="s">
        <v>73</v>
      </c>
      <c r="G95" s="677">
        <v>2</v>
      </c>
      <c r="H95" s="324"/>
      <c r="I95" s="337"/>
      <c r="J95" s="337"/>
      <c r="K95" s="440"/>
      <c r="L95" s="679">
        <v>0</v>
      </c>
      <c r="M95" s="679">
        <v>-2.2297821526292623E-2</v>
      </c>
      <c r="N95" s="679">
        <v>-7.0439593520072397E-2</v>
      </c>
      <c r="O95" s="679">
        <v>-0.14050635627930236</v>
      </c>
      <c r="P95" s="679">
        <v>-0.21099679035767144</v>
      </c>
      <c r="Q95" s="679">
        <v>-0.21099679035767144</v>
      </c>
      <c r="R95" s="679">
        <v>-0.21099679035767144</v>
      </c>
      <c r="S95" s="679">
        <v>-0.21099679035767144</v>
      </c>
      <c r="T95" s="679">
        <v>-0.21099679035767144</v>
      </c>
      <c r="U95" s="679">
        <v>-0.21099679035767144</v>
      </c>
      <c r="V95" s="679">
        <v>-0.21099679035767144</v>
      </c>
      <c r="W95" s="679">
        <v>-0.21099679035767144</v>
      </c>
      <c r="X95" s="679">
        <v>-0.21099679035767144</v>
      </c>
      <c r="Y95" s="679">
        <v>-0.21099679035767144</v>
      </c>
      <c r="Z95" s="679">
        <v>-0.21099679035767144</v>
      </c>
      <c r="AA95" s="679">
        <v>-0.21099679035767144</v>
      </c>
      <c r="AB95" s="679">
        <v>-0.21099679035767144</v>
      </c>
      <c r="AC95" s="679">
        <v>-0.21099679035767144</v>
      </c>
      <c r="AD95" s="679">
        <v>-0.21099679035767144</v>
      </c>
      <c r="AE95" s="679">
        <v>-0.21099679035767144</v>
      </c>
      <c r="AF95" s="679">
        <v>-0.21099679035767144</v>
      </c>
      <c r="AG95" s="679">
        <v>-0.21099679035767144</v>
      </c>
      <c r="AH95" s="679">
        <v>-0.21099679035767144</v>
      </c>
      <c r="AI95" s="679">
        <v>-0.21099679035767144</v>
      </c>
      <c r="AJ95" s="681">
        <v>-0.21099679035767144</v>
      </c>
    </row>
    <row r="96" spans="1:36" x14ac:dyDescent="0.2">
      <c r="A96" s="157"/>
      <c r="B96" s="430" t="s">
        <v>120</v>
      </c>
      <c r="C96" s="339" t="s">
        <v>366</v>
      </c>
      <c r="D96" s="340" t="s">
        <v>120</v>
      </c>
      <c r="E96" s="340"/>
      <c r="F96" s="284" t="s">
        <v>120</v>
      </c>
      <c r="G96" s="341"/>
      <c r="H96" s="342"/>
      <c r="I96" s="523"/>
      <c r="J96" s="523"/>
      <c r="K96" s="343"/>
      <c r="L96" s="341" t="s">
        <v>120</v>
      </c>
      <c r="M96" s="341" t="s">
        <v>120</v>
      </c>
      <c r="N96" s="341" t="s">
        <v>120</v>
      </c>
      <c r="O96" s="341" t="s">
        <v>120</v>
      </c>
      <c r="P96" s="341" t="s">
        <v>120</v>
      </c>
      <c r="Q96" s="341" t="s">
        <v>120</v>
      </c>
      <c r="R96" s="341" t="s">
        <v>120</v>
      </c>
      <c r="S96" s="341" t="s">
        <v>120</v>
      </c>
      <c r="T96" s="341" t="s">
        <v>120</v>
      </c>
      <c r="U96" s="341" t="s">
        <v>120</v>
      </c>
      <c r="V96" s="341" t="s">
        <v>120</v>
      </c>
      <c r="W96" s="341" t="s">
        <v>120</v>
      </c>
      <c r="X96" s="341" t="s">
        <v>120</v>
      </c>
      <c r="Y96" s="341" t="s">
        <v>120</v>
      </c>
      <c r="Z96" s="341" t="s">
        <v>120</v>
      </c>
      <c r="AA96" s="341" t="s">
        <v>120</v>
      </c>
      <c r="AB96" s="341" t="s">
        <v>120</v>
      </c>
      <c r="AC96" s="341" t="s">
        <v>120</v>
      </c>
      <c r="AD96" s="341" t="s">
        <v>120</v>
      </c>
      <c r="AE96" s="341" t="s">
        <v>120</v>
      </c>
      <c r="AF96" s="341" t="s">
        <v>120</v>
      </c>
      <c r="AG96" s="341" t="s">
        <v>120</v>
      </c>
      <c r="AH96" s="341" t="s">
        <v>120</v>
      </c>
      <c r="AI96" s="341" t="s">
        <v>120</v>
      </c>
      <c r="AJ96" s="390" t="s">
        <v>120</v>
      </c>
    </row>
    <row r="97" spans="1:36" x14ac:dyDescent="0.2">
      <c r="A97" s="157"/>
      <c r="B97" s="243">
        <f>B78+0.1</f>
        <v>61.500000000000007</v>
      </c>
      <c r="C97" s="528" t="s">
        <v>386</v>
      </c>
      <c r="D97" s="525" t="s">
        <v>120</v>
      </c>
      <c r="E97" s="525"/>
      <c r="F97" s="231" t="s">
        <v>73</v>
      </c>
      <c r="G97" s="231">
        <v>2</v>
      </c>
      <c r="H97" s="328">
        <f t="shared" ref="H97:AJ97" si="21">SUM(H98:H99)</f>
        <v>0</v>
      </c>
      <c r="I97" s="337">
        <f t="shared" si="21"/>
        <v>0</v>
      </c>
      <c r="J97" s="337">
        <f t="shared" si="21"/>
        <v>0</v>
      </c>
      <c r="K97" s="337">
        <f t="shared" si="21"/>
        <v>0</v>
      </c>
      <c r="L97" s="330">
        <f t="shared" si="21"/>
        <v>0</v>
      </c>
      <c r="M97" s="330">
        <f t="shared" si="21"/>
        <v>0</v>
      </c>
      <c r="N97" s="330">
        <f t="shared" si="21"/>
        <v>0</v>
      </c>
      <c r="O97" s="330">
        <f t="shared" si="21"/>
        <v>0</v>
      </c>
      <c r="P97" s="330">
        <f t="shared" si="21"/>
        <v>0</v>
      </c>
      <c r="Q97" s="330">
        <f t="shared" si="21"/>
        <v>0</v>
      </c>
      <c r="R97" s="330">
        <f t="shared" si="21"/>
        <v>0</v>
      </c>
      <c r="S97" s="330">
        <f t="shared" si="21"/>
        <v>0</v>
      </c>
      <c r="T97" s="330">
        <f t="shared" si="21"/>
        <v>0</v>
      </c>
      <c r="U97" s="330">
        <f t="shared" si="21"/>
        <v>0</v>
      </c>
      <c r="V97" s="330">
        <f t="shared" si="21"/>
        <v>0</v>
      </c>
      <c r="W97" s="330">
        <f t="shared" si="21"/>
        <v>0</v>
      </c>
      <c r="X97" s="330">
        <f t="shared" si="21"/>
        <v>0</v>
      </c>
      <c r="Y97" s="330">
        <f t="shared" si="21"/>
        <v>0</v>
      </c>
      <c r="Z97" s="330">
        <f t="shared" si="21"/>
        <v>0</v>
      </c>
      <c r="AA97" s="330">
        <f t="shared" si="21"/>
        <v>0</v>
      </c>
      <c r="AB97" s="330">
        <f t="shared" si="21"/>
        <v>0</v>
      </c>
      <c r="AC97" s="330">
        <f t="shared" si="21"/>
        <v>0</v>
      </c>
      <c r="AD97" s="330">
        <f t="shared" si="21"/>
        <v>0</v>
      </c>
      <c r="AE97" s="330">
        <f t="shared" si="21"/>
        <v>0</v>
      </c>
      <c r="AF97" s="330">
        <f t="shared" si="21"/>
        <v>0</v>
      </c>
      <c r="AG97" s="330">
        <f t="shared" si="21"/>
        <v>0</v>
      </c>
      <c r="AH97" s="330">
        <f t="shared" si="21"/>
        <v>0</v>
      </c>
      <c r="AI97" s="330">
        <f t="shared" si="21"/>
        <v>0</v>
      </c>
      <c r="AJ97" s="348">
        <f t="shared" si="21"/>
        <v>0</v>
      </c>
    </row>
    <row r="98" spans="1:36" x14ac:dyDescent="0.2">
      <c r="A98" s="157"/>
      <c r="B98" s="244" t="s">
        <v>120</v>
      </c>
      <c r="C98" s="228"/>
      <c r="D98" s="228"/>
      <c r="E98" s="228"/>
      <c r="F98" s="229" t="s">
        <v>73</v>
      </c>
      <c r="G98" s="229">
        <v>2</v>
      </c>
      <c r="H98" s="328"/>
      <c r="I98" s="337"/>
      <c r="J98" s="337"/>
      <c r="K98" s="337"/>
      <c r="L98" s="346"/>
      <c r="M98" s="346"/>
      <c r="N98" s="346"/>
      <c r="O98" s="346"/>
      <c r="P98" s="346"/>
      <c r="Q98" s="346"/>
      <c r="R98" s="346"/>
      <c r="S98" s="346"/>
      <c r="T98" s="346"/>
      <c r="U98" s="346"/>
      <c r="V98" s="346"/>
      <c r="W98" s="346"/>
      <c r="X98" s="346"/>
      <c r="Y98" s="346"/>
      <c r="Z98" s="346"/>
      <c r="AA98" s="346"/>
      <c r="AB98" s="346"/>
      <c r="AC98" s="346"/>
      <c r="AD98" s="346"/>
      <c r="AE98" s="346"/>
      <c r="AF98" s="346"/>
      <c r="AG98" s="346"/>
      <c r="AH98" s="346"/>
      <c r="AI98" s="346"/>
      <c r="AJ98" s="389"/>
    </row>
    <row r="99" spans="1:36" x14ac:dyDescent="0.2">
      <c r="A99" s="157"/>
      <c r="B99" s="430" t="s">
        <v>120</v>
      </c>
      <c r="C99" s="339" t="s">
        <v>366</v>
      </c>
      <c r="D99" s="340" t="s">
        <v>120</v>
      </c>
      <c r="E99" s="340"/>
      <c r="F99" s="341" t="s">
        <v>120</v>
      </c>
      <c r="G99" s="341"/>
      <c r="H99" s="342" t="s">
        <v>120</v>
      </c>
      <c r="I99" s="343" t="s">
        <v>120</v>
      </c>
      <c r="J99" s="343" t="s">
        <v>120</v>
      </c>
      <c r="K99" s="343" t="s">
        <v>120</v>
      </c>
      <c r="L99" s="341" t="s">
        <v>120</v>
      </c>
      <c r="M99" s="341" t="s">
        <v>120</v>
      </c>
      <c r="N99" s="341" t="s">
        <v>120</v>
      </c>
      <c r="O99" s="341" t="s">
        <v>120</v>
      </c>
      <c r="P99" s="341" t="s">
        <v>120</v>
      </c>
      <c r="Q99" s="341" t="s">
        <v>120</v>
      </c>
      <c r="R99" s="341" t="s">
        <v>120</v>
      </c>
      <c r="S99" s="341" t="s">
        <v>120</v>
      </c>
      <c r="T99" s="341" t="s">
        <v>120</v>
      </c>
      <c r="U99" s="341" t="s">
        <v>120</v>
      </c>
      <c r="V99" s="341" t="s">
        <v>120</v>
      </c>
      <c r="W99" s="341" t="s">
        <v>120</v>
      </c>
      <c r="X99" s="341" t="s">
        <v>120</v>
      </c>
      <c r="Y99" s="341" t="s">
        <v>120</v>
      </c>
      <c r="Z99" s="341" t="s">
        <v>120</v>
      </c>
      <c r="AA99" s="341" t="s">
        <v>120</v>
      </c>
      <c r="AB99" s="341" t="s">
        <v>120</v>
      </c>
      <c r="AC99" s="341" t="s">
        <v>120</v>
      </c>
      <c r="AD99" s="341" t="s">
        <v>120</v>
      </c>
      <c r="AE99" s="341" t="s">
        <v>120</v>
      </c>
      <c r="AF99" s="341" t="s">
        <v>120</v>
      </c>
      <c r="AG99" s="341" t="s">
        <v>120</v>
      </c>
      <c r="AH99" s="341" t="s">
        <v>120</v>
      </c>
      <c r="AI99" s="341" t="s">
        <v>120</v>
      </c>
      <c r="AJ99" s="390" t="s">
        <v>120</v>
      </c>
    </row>
    <row r="100" spans="1:36" ht="25.5" x14ac:dyDescent="0.2">
      <c r="A100" s="205"/>
      <c r="B100" s="243">
        <f>B97+0.1</f>
        <v>61.600000000000009</v>
      </c>
      <c r="C100" s="529" t="s">
        <v>387</v>
      </c>
      <c r="D100" s="530"/>
      <c r="E100" s="580"/>
      <c r="F100" s="531" t="s">
        <v>388</v>
      </c>
      <c r="G100" s="531">
        <v>2</v>
      </c>
      <c r="H100" s="328">
        <f t="shared" ref="H100:AJ100" si="22">SUM(H101:H102)</f>
        <v>0</v>
      </c>
      <c r="I100" s="337">
        <f t="shared" si="22"/>
        <v>0</v>
      </c>
      <c r="J100" s="337">
        <f t="shared" si="22"/>
        <v>0</v>
      </c>
      <c r="K100" s="337">
        <f t="shared" si="22"/>
        <v>0</v>
      </c>
      <c r="L100" s="330">
        <f t="shared" si="22"/>
        <v>0</v>
      </c>
      <c r="M100" s="330">
        <f t="shared" si="22"/>
        <v>0</v>
      </c>
      <c r="N100" s="330">
        <f t="shared" si="22"/>
        <v>0</v>
      </c>
      <c r="O100" s="330">
        <f t="shared" si="22"/>
        <v>0</v>
      </c>
      <c r="P100" s="330">
        <f t="shared" si="22"/>
        <v>0</v>
      </c>
      <c r="Q100" s="330">
        <f t="shared" si="22"/>
        <v>0</v>
      </c>
      <c r="R100" s="330">
        <f t="shared" si="22"/>
        <v>0</v>
      </c>
      <c r="S100" s="330">
        <f t="shared" si="22"/>
        <v>0</v>
      </c>
      <c r="T100" s="330">
        <f t="shared" si="22"/>
        <v>0</v>
      </c>
      <c r="U100" s="330">
        <f t="shared" si="22"/>
        <v>0</v>
      </c>
      <c r="V100" s="330">
        <f t="shared" si="22"/>
        <v>0</v>
      </c>
      <c r="W100" s="330">
        <f t="shared" si="22"/>
        <v>0</v>
      </c>
      <c r="X100" s="330">
        <f t="shared" si="22"/>
        <v>0</v>
      </c>
      <c r="Y100" s="330">
        <f t="shared" si="22"/>
        <v>0</v>
      </c>
      <c r="Z100" s="330">
        <f t="shared" si="22"/>
        <v>0</v>
      </c>
      <c r="AA100" s="330">
        <f t="shared" si="22"/>
        <v>0</v>
      </c>
      <c r="AB100" s="330">
        <f t="shared" si="22"/>
        <v>0</v>
      </c>
      <c r="AC100" s="330">
        <f t="shared" si="22"/>
        <v>0</v>
      </c>
      <c r="AD100" s="330">
        <f t="shared" si="22"/>
        <v>0</v>
      </c>
      <c r="AE100" s="330">
        <f t="shared" si="22"/>
        <v>0</v>
      </c>
      <c r="AF100" s="330">
        <f t="shared" si="22"/>
        <v>0</v>
      </c>
      <c r="AG100" s="330">
        <f t="shared" si="22"/>
        <v>0</v>
      </c>
      <c r="AH100" s="330">
        <f t="shared" si="22"/>
        <v>0</v>
      </c>
      <c r="AI100" s="330">
        <f t="shared" si="22"/>
        <v>0</v>
      </c>
      <c r="AJ100" s="348">
        <f t="shared" si="22"/>
        <v>0</v>
      </c>
    </row>
    <row r="101" spans="1:36" x14ac:dyDescent="0.2">
      <c r="A101" s="205"/>
      <c r="B101" s="244" t="s">
        <v>120</v>
      </c>
      <c r="C101" s="228"/>
      <c r="D101" s="228"/>
      <c r="E101" s="228"/>
      <c r="F101" s="229" t="s">
        <v>73</v>
      </c>
      <c r="G101" s="229">
        <v>2</v>
      </c>
      <c r="H101" s="328"/>
      <c r="I101" s="337"/>
      <c r="J101" s="337"/>
      <c r="K101" s="337"/>
      <c r="L101" s="346"/>
      <c r="M101" s="346"/>
      <c r="N101" s="346"/>
      <c r="O101" s="346"/>
      <c r="P101" s="346"/>
      <c r="Q101" s="346"/>
      <c r="R101" s="346"/>
      <c r="S101" s="346"/>
      <c r="T101" s="346"/>
      <c r="U101" s="346"/>
      <c r="V101" s="346"/>
      <c r="W101" s="346"/>
      <c r="X101" s="346"/>
      <c r="Y101" s="346"/>
      <c r="Z101" s="346"/>
      <c r="AA101" s="346"/>
      <c r="AB101" s="346"/>
      <c r="AC101" s="346"/>
      <c r="AD101" s="346"/>
      <c r="AE101" s="346"/>
      <c r="AF101" s="346"/>
      <c r="AG101" s="346"/>
      <c r="AH101" s="346"/>
      <c r="AI101" s="346"/>
      <c r="AJ101" s="389"/>
    </row>
    <row r="102" spans="1:36" x14ac:dyDescent="0.2">
      <c r="A102" s="205"/>
      <c r="B102" s="430" t="s">
        <v>120</v>
      </c>
      <c r="C102" s="339" t="s">
        <v>366</v>
      </c>
      <c r="D102" s="340" t="s">
        <v>120</v>
      </c>
      <c r="E102" s="340"/>
      <c r="F102" s="341" t="s">
        <v>120</v>
      </c>
      <c r="G102" s="341"/>
      <c r="H102" s="342" t="s">
        <v>120</v>
      </c>
      <c r="I102" s="343" t="s">
        <v>120</v>
      </c>
      <c r="J102" s="343" t="s">
        <v>120</v>
      </c>
      <c r="K102" s="343" t="s">
        <v>120</v>
      </c>
      <c r="L102" s="341" t="s">
        <v>120</v>
      </c>
      <c r="M102" s="341" t="s">
        <v>120</v>
      </c>
      <c r="N102" s="341" t="s">
        <v>120</v>
      </c>
      <c r="O102" s="341" t="s">
        <v>120</v>
      </c>
      <c r="P102" s="341" t="s">
        <v>120</v>
      </c>
      <c r="Q102" s="341" t="s">
        <v>120</v>
      </c>
      <c r="R102" s="341" t="s">
        <v>120</v>
      </c>
      <c r="S102" s="341" t="s">
        <v>120</v>
      </c>
      <c r="T102" s="341" t="s">
        <v>120</v>
      </c>
      <c r="U102" s="341" t="s">
        <v>120</v>
      </c>
      <c r="V102" s="341" t="s">
        <v>120</v>
      </c>
      <c r="W102" s="341" t="s">
        <v>120</v>
      </c>
      <c r="X102" s="341" t="s">
        <v>120</v>
      </c>
      <c r="Y102" s="341" t="s">
        <v>120</v>
      </c>
      <c r="Z102" s="341" t="s">
        <v>120</v>
      </c>
      <c r="AA102" s="341" t="s">
        <v>120</v>
      </c>
      <c r="AB102" s="341" t="s">
        <v>120</v>
      </c>
      <c r="AC102" s="341" t="s">
        <v>120</v>
      </c>
      <c r="AD102" s="341" t="s">
        <v>120</v>
      </c>
      <c r="AE102" s="341" t="s">
        <v>120</v>
      </c>
      <c r="AF102" s="341" t="s">
        <v>120</v>
      </c>
      <c r="AG102" s="341" t="s">
        <v>120</v>
      </c>
      <c r="AH102" s="341" t="s">
        <v>120</v>
      </c>
      <c r="AI102" s="341" t="s">
        <v>120</v>
      </c>
      <c r="AJ102" s="390" t="s">
        <v>120</v>
      </c>
    </row>
    <row r="103" spans="1:36" ht="25.5" x14ac:dyDescent="0.2">
      <c r="A103" s="205"/>
      <c r="B103" s="243">
        <f>B100+0.1</f>
        <v>61.70000000000001</v>
      </c>
      <c r="C103" s="529" t="s">
        <v>389</v>
      </c>
      <c r="D103" s="530"/>
      <c r="E103" s="580"/>
      <c r="F103" s="531" t="s">
        <v>388</v>
      </c>
      <c r="G103" s="531">
        <v>2</v>
      </c>
      <c r="H103" s="328">
        <f t="shared" ref="H103:AJ103" si="23">SUM(H104:H105)</f>
        <v>0</v>
      </c>
      <c r="I103" s="337">
        <f t="shared" si="23"/>
        <v>0</v>
      </c>
      <c r="J103" s="337">
        <f t="shared" si="23"/>
        <v>0</v>
      </c>
      <c r="K103" s="337">
        <f t="shared" si="23"/>
        <v>0</v>
      </c>
      <c r="L103" s="330">
        <f t="shared" si="23"/>
        <v>0</v>
      </c>
      <c r="M103" s="330">
        <f t="shared" si="23"/>
        <v>0</v>
      </c>
      <c r="N103" s="330">
        <f t="shared" si="23"/>
        <v>0</v>
      </c>
      <c r="O103" s="330">
        <f t="shared" si="23"/>
        <v>0</v>
      </c>
      <c r="P103" s="330">
        <f t="shared" si="23"/>
        <v>0</v>
      </c>
      <c r="Q103" s="330">
        <f t="shared" si="23"/>
        <v>0</v>
      </c>
      <c r="R103" s="330">
        <f t="shared" si="23"/>
        <v>0</v>
      </c>
      <c r="S103" s="330">
        <f t="shared" si="23"/>
        <v>0</v>
      </c>
      <c r="T103" s="330">
        <f t="shared" si="23"/>
        <v>0</v>
      </c>
      <c r="U103" s="330">
        <f t="shared" si="23"/>
        <v>0</v>
      </c>
      <c r="V103" s="330">
        <f t="shared" si="23"/>
        <v>0</v>
      </c>
      <c r="W103" s="330">
        <f t="shared" si="23"/>
        <v>0</v>
      </c>
      <c r="X103" s="330">
        <f t="shared" si="23"/>
        <v>0</v>
      </c>
      <c r="Y103" s="330">
        <f t="shared" si="23"/>
        <v>0</v>
      </c>
      <c r="Z103" s="330">
        <f t="shared" si="23"/>
        <v>0</v>
      </c>
      <c r="AA103" s="330">
        <f t="shared" si="23"/>
        <v>0</v>
      </c>
      <c r="AB103" s="330">
        <f t="shared" si="23"/>
        <v>0</v>
      </c>
      <c r="AC103" s="330">
        <f t="shared" si="23"/>
        <v>0</v>
      </c>
      <c r="AD103" s="330">
        <f t="shared" si="23"/>
        <v>0</v>
      </c>
      <c r="AE103" s="330">
        <f t="shared" si="23"/>
        <v>0</v>
      </c>
      <c r="AF103" s="330">
        <f t="shared" si="23"/>
        <v>0</v>
      </c>
      <c r="AG103" s="330">
        <f t="shared" si="23"/>
        <v>0</v>
      </c>
      <c r="AH103" s="330">
        <f t="shared" si="23"/>
        <v>0</v>
      </c>
      <c r="AI103" s="330">
        <f t="shared" si="23"/>
        <v>0</v>
      </c>
      <c r="AJ103" s="348">
        <f t="shared" si="23"/>
        <v>0</v>
      </c>
    </row>
    <row r="104" spans="1:36" x14ac:dyDescent="0.2">
      <c r="A104" s="205"/>
      <c r="B104" s="244" t="s">
        <v>120</v>
      </c>
      <c r="C104" s="228"/>
      <c r="D104" s="228"/>
      <c r="E104" s="228"/>
      <c r="F104" s="229" t="s">
        <v>73</v>
      </c>
      <c r="G104" s="229">
        <v>2</v>
      </c>
      <c r="H104" s="328"/>
      <c r="I104" s="337"/>
      <c r="J104" s="337"/>
      <c r="K104" s="337"/>
      <c r="L104" s="346"/>
      <c r="M104" s="346"/>
      <c r="N104" s="346"/>
      <c r="O104" s="346"/>
      <c r="P104" s="346"/>
      <c r="Q104" s="346"/>
      <c r="R104" s="346"/>
      <c r="S104" s="346"/>
      <c r="T104" s="346"/>
      <c r="U104" s="346"/>
      <c r="V104" s="346"/>
      <c r="W104" s="346"/>
      <c r="X104" s="346"/>
      <c r="Y104" s="346"/>
      <c r="Z104" s="346"/>
      <c r="AA104" s="346"/>
      <c r="AB104" s="346"/>
      <c r="AC104" s="346"/>
      <c r="AD104" s="346"/>
      <c r="AE104" s="346"/>
      <c r="AF104" s="346"/>
      <c r="AG104" s="346"/>
      <c r="AH104" s="346"/>
      <c r="AI104" s="346"/>
      <c r="AJ104" s="389"/>
    </row>
    <row r="105" spans="1:36" x14ac:dyDescent="0.2">
      <c r="A105" s="205"/>
      <c r="B105" s="430" t="s">
        <v>120</v>
      </c>
      <c r="C105" s="339" t="s">
        <v>366</v>
      </c>
      <c r="D105" s="340" t="s">
        <v>120</v>
      </c>
      <c r="E105" s="340"/>
      <c r="F105" s="341" t="s">
        <v>120</v>
      </c>
      <c r="G105" s="341"/>
      <c r="H105" s="342" t="s">
        <v>120</v>
      </c>
      <c r="I105" s="343" t="s">
        <v>120</v>
      </c>
      <c r="J105" s="343" t="s">
        <v>120</v>
      </c>
      <c r="K105" s="343" t="s">
        <v>120</v>
      </c>
      <c r="L105" s="341" t="s">
        <v>120</v>
      </c>
      <c r="M105" s="341" t="s">
        <v>120</v>
      </c>
      <c r="N105" s="341" t="s">
        <v>120</v>
      </c>
      <c r="O105" s="341" t="s">
        <v>120</v>
      </c>
      <c r="P105" s="341" t="s">
        <v>120</v>
      </c>
      <c r="Q105" s="341" t="s">
        <v>120</v>
      </c>
      <c r="R105" s="341" t="s">
        <v>120</v>
      </c>
      <c r="S105" s="341" t="s">
        <v>120</v>
      </c>
      <c r="T105" s="341" t="s">
        <v>120</v>
      </c>
      <c r="U105" s="341" t="s">
        <v>120</v>
      </c>
      <c r="V105" s="341" t="s">
        <v>120</v>
      </c>
      <c r="W105" s="341" t="s">
        <v>120</v>
      </c>
      <c r="X105" s="341" t="s">
        <v>120</v>
      </c>
      <c r="Y105" s="341" t="s">
        <v>120</v>
      </c>
      <c r="Z105" s="341" t="s">
        <v>120</v>
      </c>
      <c r="AA105" s="341" t="s">
        <v>120</v>
      </c>
      <c r="AB105" s="341" t="s">
        <v>120</v>
      </c>
      <c r="AC105" s="341" t="s">
        <v>120</v>
      </c>
      <c r="AD105" s="341" t="s">
        <v>120</v>
      </c>
      <c r="AE105" s="341" t="s">
        <v>120</v>
      </c>
      <c r="AF105" s="341" t="s">
        <v>120</v>
      </c>
      <c r="AG105" s="341" t="s">
        <v>120</v>
      </c>
      <c r="AH105" s="341" t="s">
        <v>120</v>
      </c>
      <c r="AI105" s="341" t="s">
        <v>120</v>
      </c>
      <c r="AJ105" s="390" t="s">
        <v>120</v>
      </c>
    </row>
    <row r="106" spans="1:36" ht="25.5" x14ac:dyDescent="0.2">
      <c r="A106" s="205"/>
      <c r="B106" s="243">
        <f>B103+0.1</f>
        <v>61.800000000000011</v>
      </c>
      <c r="C106" s="529" t="s">
        <v>390</v>
      </c>
      <c r="D106" s="530"/>
      <c r="E106" s="580"/>
      <c r="F106" s="531" t="s">
        <v>388</v>
      </c>
      <c r="G106" s="531">
        <v>2</v>
      </c>
      <c r="H106" s="328">
        <f t="shared" ref="H106:AJ106" si="24">SUM(H107:H108)</f>
        <v>0</v>
      </c>
      <c r="I106" s="337">
        <f t="shared" si="24"/>
        <v>0</v>
      </c>
      <c r="J106" s="337">
        <f t="shared" si="24"/>
        <v>0</v>
      </c>
      <c r="K106" s="337">
        <f t="shared" si="24"/>
        <v>0</v>
      </c>
      <c r="L106" s="330">
        <f t="shared" si="24"/>
        <v>0</v>
      </c>
      <c r="M106" s="330">
        <f t="shared" si="24"/>
        <v>0</v>
      </c>
      <c r="N106" s="330">
        <f t="shared" si="24"/>
        <v>0</v>
      </c>
      <c r="O106" s="330">
        <f t="shared" si="24"/>
        <v>0</v>
      </c>
      <c r="P106" s="330">
        <f t="shared" si="24"/>
        <v>0</v>
      </c>
      <c r="Q106" s="330">
        <f t="shared" si="24"/>
        <v>0</v>
      </c>
      <c r="R106" s="330">
        <f t="shared" si="24"/>
        <v>0</v>
      </c>
      <c r="S106" s="330">
        <f t="shared" si="24"/>
        <v>0</v>
      </c>
      <c r="T106" s="330">
        <f t="shared" si="24"/>
        <v>0</v>
      </c>
      <c r="U106" s="330">
        <f t="shared" si="24"/>
        <v>0</v>
      </c>
      <c r="V106" s="330">
        <f t="shared" si="24"/>
        <v>0</v>
      </c>
      <c r="W106" s="330">
        <f t="shared" si="24"/>
        <v>0</v>
      </c>
      <c r="X106" s="330">
        <f t="shared" si="24"/>
        <v>0</v>
      </c>
      <c r="Y106" s="330">
        <f t="shared" si="24"/>
        <v>0</v>
      </c>
      <c r="Z106" s="330">
        <f t="shared" si="24"/>
        <v>0</v>
      </c>
      <c r="AA106" s="330">
        <f t="shared" si="24"/>
        <v>0</v>
      </c>
      <c r="AB106" s="330">
        <f t="shared" si="24"/>
        <v>0</v>
      </c>
      <c r="AC106" s="330">
        <f t="shared" si="24"/>
        <v>0</v>
      </c>
      <c r="AD106" s="330">
        <f t="shared" si="24"/>
        <v>0</v>
      </c>
      <c r="AE106" s="330">
        <f t="shared" si="24"/>
        <v>0</v>
      </c>
      <c r="AF106" s="330">
        <f t="shared" si="24"/>
        <v>0</v>
      </c>
      <c r="AG106" s="330">
        <f t="shared" si="24"/>
        <v>0</v>
      </c>
      <c r="AH106" s="330">
        <f t="shared" si="24"/>
        <v>0</v>
      </c>
      <c r="AI106" s="330">
        <f t="shared" si="24"/>
        <v>0</v>
      </c>
      <c r="AJ106" s="348">
        <f t="shared" si="24"/>
        <v>0</v>
      </c>
    </row>
    <row r="107" spans="1:36" x14ac:dyDescent="0.2">
      <c r="A107" s="205"/>
      <c r="B107" s="244" t="s">
        <v>120</v>
      </c>
      <c r="C107" s="228"/>
      <c r="D107" s="228"/>
      <c r="E107" s="228"/>
      <c r="F107" s="229" t="s">
        <v>73</v>
      </c>
      <c r="G107" s="229">
        <v>2</v>
      </c>
      <c r="H107" s="328"/>
      <c r="I107" s="337"/>
      <c r="J107" s="337"/>
      <c r="K107" s="337"/>
      <c r="L107" s="346"/>
      <c r="M107" s="346"/>
      <c r="N107" s="346"/>
      <c r="O107" s="346"/>
      <c r="P107" s="346"/>
      <c r="Q107" s="346"/>
      <c r="R107" s="346"/>
      <c r="S107" s="346"/>
      <c r="T107" s="346"/>
      <c r="U107" s="346"/>
      <c r="V107" s="346"/>
      <c r="W107" s="346"/>
      <c r="X107" s="346"/>
      <c r="Y107" s="346"/>
      <c r="Z107" s="346"/>
      <c r="AA107" s="346"/>
      <c r="AB107" s="346"/>
      <c r="AC107" s="346"/>
      <c r="AD107" s="346"/>
      <c r="AE107" s="346"/>
      <c r="AF107" s="346"/>
      <c r="AG107" s="346"/>
      <c r="AH107" s="346"/>
      <c r="AI107" s="346"/>
      <c r="AJ107" s="389"/>
    </row>
    <row r="108" spans="1:36" x14ac:dyDescent="0.2">
      <c r="A108" s="205"/>
      <c r="B108" s="430" t="s">
        <v>120</v>
      </c>
      <c r="C108" s="339" t="s">
        <v>366</v>
      </c>
      <c r="D108" s="340" t="s">
        <v>120</v>
      </c>
      <c r="E108" s="340"/>
      <c r="F108" s="341" t="s">
        <v>120</v>
      </c>
      <c r="G108" s="341"/>
      <c r="H108" s="342" t="s">
        <v>120</v>
      </c>
      <c r="I108" s="343" t="s">
        <v>120</v>
      </c>
      <c r="J108" s="343" t="s">
        <v>120</v>
      </c>
      <c r="K108" s="343" t="s">
        <v>120</v>
      </c>
      <c r="L108" s="341" t="s">
        <v>120</v>
      </c>
      <c r="M108" s="341" t="s">
        <v>120</v>
      </c>
      <c r="N108" s="341" t="s">
        <v>120</v>
      </c>
      <c r="O108" s="341" t="s">
        <v>120</v>
      </c>
      <c r="P108" s="341" t="s">
        <v>120</v>
      </c>
      <c r="Q108" s="341" t="s">
        <v>120</v>
      </c>
      <c r="R108" s="341" t="s">
        <v>120</v>
      </c>
      <c r="S108" s="341" t="s">
        <v>120</v>
      </c>
      <c r="T108" s="341" t="s">
        <v>120</v>
      </c>
      <c r="U108" s="341" t="s">
        <v>120</v>
      </c>
      <c r="V108" s="341" t="s">
        <v>120</v>
      </c>
      <c r="W108" s="341" t="s">
        <v>120</v>
      </c>
      <c r="X108" s="341" t="s">
        <v>120</v>
      </c>
      <c r="Y108" s="341" t="s">
        <v>120</v>
      </c>
      <c r="Z108" s="341" t="s">
        <v>120</v>
      </c>
      <c r="AA108" s="341" t="s">
        <v>120</v>
      </c>
      <c r="AB108" s="341" t="s">
        <v>120</v>
      </c>
      <c r="AC108" s="341" t="s">
        <v>120</v>
      </c>
      <c r="AD108" s="341" t="s">
        <v>120</v>
      </c>
      <c r="AE108" s="341" t="s">
        <v>120</v>
      </c>
      <c r="AF108" s="341" t="s">
        <v>120</v>
      </c>
      <c r="AG108" s="341" t="s">
        <v>120</v>
      </c>
      <c r="AH108" s="341" t="s">
        <v>120</v>
      </c>
      <c r="AI108" s="341" t="s">
        <v>120</v>
      </c>
      <c r="AJ108" s="390" t="s">
        <v>120</v>
      </c>
    </row>
    <row r="109" spans="1:36" ht="25.5" x14ac:dyDescent="0.2">
      <c r="A109" s="205"/>
      <c r="B109" s="243">
        <f>B106+0.1</f>
        <v>61.900000000000013</v>
      </c>
      <c r="C109" s="529" t="s">
        <v>391</v>
      </c>
      <c r="D109" s="246"/>
      <c r="E109" s="581"/>
      <c r="F109" s="531" t="s">
        <v>388</v>
      </c>
      <c r="G109" s="531">
        <v>2</v>
      </c>
      <c r="H109" s="328">
        <f t="shared" ref="H109:AJ109" si="25">SUM(H110:H111)</f>
        <v>0</v>
      </c>
      <c r="I109" s="337">
        <f t="shared" si="25"/>
        <v>0</v>
      </c>
      <c r="J109" s="337">
        <f t="shared" si="25"/>
        <v>0</v>
      </c>
      <c r="K109" s="337">
        <f t="shared" si="25"/>
        <v>0</v>
      </c>
      <c r="L109" s="330">
        <f t="shared" si="25"/>
        <v>0</v>
      </c>
      <c r="M109" s="330">
        <f t="shared" si="25"/>
        <v>0</v>
      </c>
      <c r="N109" s="330">
        <f t="shared" si="25"/>
        <v>0</v>
      </c>
      <c r="O109" s="330">
        <f t="shared" si="25"/>
        <v>0</v>
      </c>
      <c r="P109" s="330">
        <f t="shared" si="25"/>
        <v>0</v>
      </c>
      <c r="Q109" s="330">
        <f t="shared" si="25"/>
        <v>0</v>
      </c>
      <c r="R109" s="330">
        <f t="shared" si="25"/>
        <v>0</v>
      </c>
      <c r="S109" s="330">
        <f t="shared" si="25"/>
        <v>0</v>
      </c>
      <c r="T109" s="330">
        <f t="shared" si="25"/>
        <v>0</v>
      </c>
      <c r="U109" s="330">
        <f t="shared" si="25"/>
        <v>0</v>
      </c>
      <c r="V109" s="330">
        <f t="shared" si="25"/>
        <v>0</v>
      </c>
      <c r="W109" s="330">
        <f t="shared" si="25"/>
        <v>0</v>
      </c>
      <c r="X109" s="330">
        <f t="shared" si="25"/>
        <v>0</v>
      </c>
      <c r="Y109" s="330">
        <f t="shared" si="25"/>
        <v>0</v>
      </c>
      <c r="Z109" s="330">
        <f t="shared" si="25"/>
        <v>0</v>
      </c>
      <c r="AA109" s="330">
        <f t="shared" si="25"/>
        <v>0</v>
      </c>
      <c r="AB109" s="330">
        <f t="shared" si="25"/>
        <v>0</v>
      </c>
      <c r="AC109" s="330">
        <f t="shared" si="25"/>
        <v>0</v>
      </c>
      <c r="AD109" s="330">
        <f t="shared" si="25"/>
        <v>0</v>
      </c>
      <c r="AE109" s="330">
        <f t="shared" si="25"/>
        <v>0</v>
      </c>
      <c r="AF109" s="330">
        <f t="shared" si="25"/>
        <v>0</v>
      </c>
      <c r="AG109" s="330">
        <f t="shared" si="25"/>
        <v>0</v>
      </c>
      <c r="AH109" s="330">
        <f t="shared" si="25"/>
        <v>0</v>
      </c>
      <c r="AI109" s="330">
        <f t="shared" si="25"/>
        <v>0</v>
      </c>
      <c r="AJ109" s="348">
        <f t="shared" si="25"/>
        <v>0</v>
      </c>
    </row>
    <row r="110" spans="1:36" x14ac:dyDescent="0.2">
      <c r="A110" s="205"/>
      <c r="B110" s="244" t="s">
        <v>120</v>
      </c>
      <c r="C110" s="228"/>
      <c r="D110" s="228"/>
      <c r="E110" s="228"/>
      <c r="F110" s="229" t="s">
        <v>73</v>
      </c>
      <c r="G110" s="229">
        <v>2</v>
      </c>
      <c r="H110" s="328"/>
      <c r="I110" s="337"/>
      <c r="J110" s="337"/>
      <c r="K110" s="337"/>
      <c r="L110" s="346"/>
      <c r="M110" s="346"/>
      <c r="N110" s="346"/>
      <c r="O110" s="346"/>
      <c r="P110" s="346"/>
      <c r="Q110" s="346"/>
      <c r="R110" s="346"/>
      <c r="S110" s="346"/>
      <c r="T110" s="346"/>
      <c r="U110" s="346"/>
      <c r="V110" s="346"/>
      <c r="W110" s="346"/>
      <c r="X110" s="346"/>
      <c r="Y110" s="346"/>
      <c r="Z110" s="346"/>
      <c r="AA110" s="346"/>
      <c r="AB110" s="346"/>
      <c r="AC110" s="346"/>
      <c r="AD110" s="346"/>
      <c r="AE110" s="346"/>
      <c r="AF110" s="346"/>
      <c r="AG110" s="346"/>
      <c r="AH110" s="346"/>
      <c r="AI110" s="346"/>
      <c r="AJ110" s="389"/>
    </row>
    <row r="111" spans="1:36" x14ac:dyDescent="0.2">
      <c r="A111" s="205"/>
      <c r="B111" s="430" t="s">
        <v>120</v>
      </c>
      <c r="C111" s="339" t="s">
        <v>366</v>
      </c>
      <c r="D111" s="340" t="s">
        <v>120</v>
      </c>
      <c r="E111" s="340"/>
      <c r="F111" s="341" t="s">
        <v>120</v>
      </c>
      <c r="G111" s="341"/>
      <c r="H111" s="342" t="s">
        <v>120</v>
      </c>
      <c r="I111" s="343" t="s">
        <v>120</v>
      </c>
      <c r="J111" s="343" t="s">
        <v>120</v>
      </c>
      <c r="K111" s="343" t="s">
        <v>120</v>
      </c>
      <c r="L111" s="341" t="s">
        <v>120</v>
      </c>
      <c r="M111" s="341" t="s">
        <v>120</v>
      </c>
      <c r="N111" s="341" t="s">
        <v>120</v>
      </c>
      <c r="O111" s="341" t="s">
        <v>120</v>
      </c>
      <c r="P111" s="341" t="s">
        <v>120</v>
      </c>
      <c r="Q111" s="341" t="s">
        <v>120</v>
      </c>
      <c r="R111" s="341" t="s">
        <v>120</v>
      </c>
      <c r="S111" s="341" t="s">
        <v>120</v>
      </c>
      <c r="T111" s="341" t="s">
        <v>120</v>
      </c>
      <c r="U111" s="341" t="s">
        <v>120</v>
      </c>
      <c r="V111" s="341" t="s">
        <v>120</v>
      </c>
      <c r="W111" s="341" t="s">
        <v>120</v>
      </c>
      <c r="X111" s="341" t="s">
        <v>120</v>
      </c>
      <c r="Y111" s="341" t="s">
        <v>120</v>
      </c>
      <c r="Z111" s="341" t="s">
        <v>120</v>
      </c>
      <c r="AA111" s="341" t="s">
        <v>120</v>
      </c>
      <c r="AB111" s="341" t="s">
        <v>120</v>
      </c>
      <c r="AC111" s="341" t="s">
        <v>120</v>
      </c>
      <c r="AD111" s="341" t="s">
        <v>120</v>
      </c>
      <c r="AE111" s="341" t="s">
        <v>120</v>
      </c>
      <c r="AF111" s="341" t="s">
        <v>120</v>
      </c>
      <c r="AG111" s="341" t="s">
        <v>120</v>
      </c>
      <c r="AH111" s="341" t="s">
        <v>120</v>
      </c>
      <c r="AI111" s="341" t="s">
        <v>120</v>
      </c>
      <c r="AJ111" s="390" t="s">
        <v>120</v>
      </c>
    </row>
    <row r="112" spans="1:36" ht="25.5" x14ac:dyDescent="0.2">
      <c r="A112" s="205"/>
      <c r="B112" s="247">
        <f>B53</f>
        <v>61.1</v>
      </c>
      <c r="C112" s="529" t="s">
        <v>392</v>
      </c>
      <c r="D112" s="530"/>
      <c r="E112" s="580"/>
      <c r="F112" s="531" t="s">
        <v>388</v>
      </c>
      <c r="G112" s="531">
        <v>2</v>
      </c>
      <c r="H112" s="328">
        <f t="shared" ref="H112:AJ112" si="26">SUM(H113:H114)</f>
        <v>0</v>
      </c>
      <c r="I112" s="337">
        <f t="shared" si="26"/>
        <v>0</v>
      </c>
      <c r="J112" s="337">
        <f t="shared" si="26"/>
        <v>0</v>
      </c>
      <c r="K112" s="337">
        <f t="shared" si="26"/>
        <v>0</v>
      </c>
      <c r="L112" s="330">
        <f t="shared" si="26"/>
        <v>0</v>
      </c>
      <c r="M112" s="330">
        <f t="shared" si="26"/>
        <v>0</v>
      </c>
      <c r="N112" s="330">
        <f t="shared" si="26"/>
        <v>0</v>
      </c>
      <c r="O112" s="330">
        <f t="shared" si="26"/>
        <v>0</v>
      </c>
      <c r="P112" s="330">
        <f t="shared" si="26"/>
        <v>0</v>
      </c>
      <c r="Q112" s="330">
        <f t="shared" si="26"/>
        <v>0</v>
      </c>
      <c r="R112" s="330">
        <f t="shared" si="26"/>
        <v>0</v>
      </c>
      <c r="S112" s="330">
        <f t="shared" si="26"/>
        <v>0</v>
      </c>
      <c r="T112" s="330">
        <f t="shared" si="26"/>
        <v>0</v>
      </c>
      <c r="U112" s="330">
        <f t="shared" si="26"/>
        <v>0</v>
      </c>
      <c r="V112" s="330">
        <f t="shared" si="26"/>
        <v>0</v>
      </c>
      <c r="W112" s="330">
        <f t="shared" si="26"/>
        <v>0</v>
      </c>
      <c r="X112" s="330">
        <f t="shared" si="26"/>
        <v>0</v>
      </c>
      <c r="Y112" s="330">
        <f t="shared" si="26"/>
        <v>0</v>
      </c>
      <c r="Z112" s="330">
        <f t="shared" si="26"/>
        <v>0</v>
      </c>
      <c r="AA112" s="330">
        <f t="shared" si="26"/>
        <v>0</v>
      </c>
      <c r="AB112" s="330">
        <f t="shared" si="26"/>
        <v>0</v>
      </c>
      <c r="AC112" s="330">
        <f t="shared" si="26"/>
        <v>0</v>
      </c>
      <c r="AD112" s="330">
        <f t="shared" si="26"/>
        <v>0</v>
      </c>
      <c r="AE112" s="330">
        <f t="shared" si="26"/>
        <v>0</v>
      </c>
      <c r="AF112" s="330">
        <f t="shared" si="26"/>
        <v>0</v>
      </c>
      <c r="AG112" s="330">
        <f t="shared" si="26"/>
        <v>0</v>
      </c>
      <c r="AH112" s="330">
        <f t="shared" si="26"/>
        <v>0</v>
      </c>
      <c r="AI112" s="330">
        <f t="shared" si="26"/>
        <v>0</v>
      </c>
      <c r="AJ112" s="348">
        <f t="shared" si="26"/>
        <v>0</v>
      </c>
    </row>
    <row r="113" spans="1:36" x14ac:dyDescent="0.2">
      <c r="A113" s="205"/>
      <c r="B113" s="244" t="s">
        <v>120</v>
      </c>
      <c r="C113" s="228"/>
      <c r="D113" s="228"/>
      <c r="E113" s="228"/>
      <c r="F113" s="229" t="s">
        <v>73</v>
      </c>
      <c r="G113" s="229">
        <v>2</v>
      </c>
      <c r="H113" s="328"/>
      <c r="I113" s="337"/>
      <c r="J113" s="337"/>
      <c r="K113" s="337"/>
      <c r="L113" s="346"/>
      <c r="M113" s="346"/>
      <c r="N113" s="346"/>
      <c r="O113" s="346"/>
      <c r="P113" s="346"/>
      <c r="Q113" s="346"/>
      <c r="R113" s="346"/>
      <c r="S113" s="346"/>
      <c r="T113" s="346"/>
      <c r="U113" s="346"/>
      <c r="V113" s="346"/>
      <c r="W113" s="346"/>
      <c r="X113" s="346"/>
      <c r="Y113" s="346"/>
      <c r="Z113" s="346"/>
      <c r="AA113" s="346"/>
      <c r="AB113" s="346"/>
      <c r="AC113" s="346"/>
      <c r="AD113" s="346"/>
      <c r="AE113" s="346"/>
      <c r="AF113" s="346"/>
      <c r="AG113" s="346"/>
      <c r="AH113" s="346"/>
      <c r="AI113" s="346"/>
      <c r="AJ113" s="389"/>
    </row>
    <row r="114" spans="1:36" ht="15.75" thickBot="1" x14ac:dyDescent="0.25">
      <c r="A114" s="205"/>
      <c r="B114" s="532" t="s">
        <v>120</v>
      </c>
      <c r="C114" s="339" t="s">
        <v>366</v>
      </c>
      <c r="D114" s="340" t="s">
        <v>120</v>
      </c>
      <c r="E114" s="582"/>
      <c r="F114" s="533" t="s">
        <v>120</v>
      </c>
      <c r="G114" s="533"/>
      <c r="H114" s="534" t="s">
        <v>120</v>
      </c>
      <c r="I114" s="535" t="s">
        <v>120</v>
      </c>
      <c r="J114" s="535" t="s">
        <v>120</v>
      </c>
      <c r="K114" s="535" t="s">
        <v>120</v>
      </c>
      <c r="L114" s="533" t="s">
        <v>120</v>
      </c>
      <c r="M114" s="533" t="s">
        <v>120</v>
      </c>
      <c r="N114" s="533" t="s">
        <v>120</v>
      </c>
      <c r="O114" s="533" t="s">
        <v>120</v>
      </c>
      <c r="P114" s="533" t="s">
        <v>120</v>
      </c>
      <c r="Q114" s="533" t="s">
        <v>120</v>
      </c>
      <c r="R114" s="533" t="s">
        <v>120</v>
      </c>
      <c r="S114" s="533" t="s">
        <v>120</v>
      </c>
      <c r="T114" s="533" t="s">
        <v>120</v>
      </c>
      <c r="U114" s="533" t="s">
        <v>120</v>
      </c>
      <c r="V114" s="533" t="s">
        <v>120</v>
      </c>
      <c r="W114" s="533" t="s">
        <v>120</v>
      </c>
      <c r="X114" s="533" t="s">
        <v>120</v>
      </c>
      <c r="Y114" s="533" t="s">
        <v>120</v>
      </c>
      <c r="Z114" s="533" t="s">
        <v>120</v>
      </c>
      <c r="AA114" s="533" t="s">
        <v>120</v>
      </c>
      <c r="AB114" s="533" t="s">
        <v>120</v>
      </c>
      <c r="AC114" s="533" t="s">
        <v>120</v>
      </c>
      <c r="AD114" s="533" t="s">
        <v>120</v>
      </c>
      <c r="AE114" s="533" t="s">
        <v>120</v>
      </c>
      <c r="AF114" s="533" t="s">
        <v>120</v>
      </c>
      <c r="AG114" s="533" t="s">
        <v>120</v>
      </c>
      <c r="AH114" s="533" t="s">
        <v>120</v>
      </c>
      <c r="AI114" s="533" t="s">
        <v>120</v>
      </c>
      <c r="AJ114" s="536" t="s">
        <v>120</v>
      </c>
    </row>
    <row r="115" spans="1:36" x14ac:dyDescent="0.2">
      <c r="A115" s="205"/>
      <c r="B115" s="223"/>
      <c r="C115" s="205"/>
      <c r="D115" s="248"/>
      <c r="E115" s="248"/>
      <c r="F115" s="213"/>
      <c r="G115" s="213"/>
      <c r="H115" s="213"/>
      <c r="I115" s="249"/>
      <c r="J115" s="249"/>
      <c r="K115" s="249"/>
      <c r="L115" s="249"/>
      <c r="M115" s="249"/>
      <c r="N115" s="249"/>
      <c r="O115" s="249"/>
      <c r="P115" s="249"/>
      <c r="Q115" s="249"/>
      <c r="R115" s="249"/>
      <c r="S115" s="249"/>
      <c r="T115" s="249"/>
      <c r="U115" s="249"/>
      <c r="V115" s="249"/>
      <c r="W115" s="249"/>
      <c r="X115" s="249"/>
      <c r="Y115" s="249"/>
      <c r="Z115" s="249"/>
      <c r="AA115" s="249"/>
      <c r="AB115" s="249"/>
      <c r="AC115" s="249"/>
      <c r="AD115" s="249"/>
      <c r="AE115" s="249"/>
      <c r="AF115" s="249"/>
      <c r="AG115" s="249"/>
      <c r="AH115" s="249"/>
      <c r="AI115" s="249"/>
      <c r="AJ115" s="249"/>
    </row>
    <row r="116" spans="1:36" x14ac:dyDescent="0.2">
      <c r="A116" s="205"/>
      <c r="B116" s="223"/>
      <c r="C116" s="140" t="str">
        <f>'TITLE PAGE'!B9</f>
        <v>Company:</v>
      </c>
      <c r="D116" s="250" t="str">
        <f>'TITLE PAGE'!D9</f>
        <v>Portsmouth Water</v>
      </c>
      <c r="E116" s="583"/>
      <c r="F116" s="213"/>
      <c r="G116" s="213"/>
      <c r="H116" s="213"/>
      <c r="I116" s="249"/>
      <c r="J116" s="249"/>
      <c r="K116" s="249"/>
      <c r="L116" s="249"/>
      <c r="M116" s="249"/>
      <c r="N116" s="249"/>
      <c r="O116" s="249"/>
      <c r="P116" s="249"/>
      <c r="Q116" s="249"/>
      <c r="R116" s="249"/>
      <c r="S116" s="249"/>
      <c r="T116" s="249"/>
      <c r="U116" s="249"/>
      <c r="V116" s="249"/>
      <c r="W116" s="249"/>
      <c r="X116" s="249"/>
      <c r="Y116" s="249"/>
      <c r="Z116" s="249"/>
      <c r="AA116" s="249"/>
      <c r="AB116" s="249"/>
      <c r="AC116" s="249"/>
      <c r="AD116" s="249"/>
      <c r="AE116" s="249"/>
      <c r="AF116" s="249"/>
      <c r="AG116" s="249"/>
      <c r="AH116" s="249"/>
      <c r="AI116" s="249"/>
      <c r="AJ116" s="249"/>
    </row>
    <row r="117" spans="1:36" x14ac:dyDescent="0.2">
      <c r="A117" s="205"/>
      <c r="B117" s="223"/>
      <c r="C117" s="144" t="str">
        <f>'TITLE PAGE'!B10</f>
        <v>Resource Zone Name:</v>
      </c>
      <c r="D117" s="149" t="str">
        <f>'TITLE PAGE'!D10</f>
        <v>Company</v>
      </c>
      <c r="E117" s="583"/>
      <c r="F117" s="213"/>
      <c r="G117" s="213"/>
      <c r="H117" s="213"/>
      <c r="I117" s="249"/>
      <c r="J117" s="249"/>
      <c r="K117" s="249"/>
      <c r="L117" s="249"/>
      <c r="M117" s="249"/>
      <c r="N117" s="249"/>
      <c r="O117" s="249"/>
      <c r="P117" s="249"/>
      <c r="Q117" s="249"/>
      <c r="R117" s="249"/>
      <c r="S117" s="249"/>
      <c r="T117" s="249"/>
      <c r="U117" s="249"/>
      <c r="V117" s="249"/>
      <c r="W117" s="249"/>
      <c r="X117" s="249"/>
      <c r="Y117" s="249"/>
      <c r="Z117" s="249"/>
      <c r="AA117" s="249"/>
      <c r="AB117" s="249"/>
      <c r="AC117" s="249"/>
      <c r="AD117" s="249"/>
      <c r="AE117" s="249"/>
      <c r="AF117" s="249"/>
      <c r="AG117" s="249"/>
      <c r="AH117" s="249"/>
      <c r="AI117" s="249"/>
      <c r="AJ117" s="249"/>
    </row>
    <row r="118" spans="1:36" x14ac:dyDescent="0.2">
      <c r="A118" s="205"/>
      <c r="B118" s="223"/>
      <c r="C118" s="144" t="str">
        <f>'TITLE PAGE'!B11</f>
        <v>Resource Zone Number:</v>
      </c>
      <c r="D118" s="149" t="str">
        <f>'TITLE PAGE'!D11</f>
        <v>PRT 1</v>
      </c>
      <c r="E118" s="583"/>
      <c r="F118" s="213"/>
      <c r="G118" s="213"/>
      <c r="H118" s="213"/>
      <c r="I118" s="249"/>
      <c r="J118" s="249"/>
      <c r="K118" s="249"/>
      <c r="L118" s="249"/>
      <c r="M118" s="249"/>
      <c r="N118" s="249"/>
      <c r="O118" s="249"/>
      <c r="P118" s="249"/>
      <c r="Q118" s="249"/>
      <c r="R118" s="249"/>
      <c r="S118" s="249"/>
      <c r="T118" s="249"/>
      <c r="U118" s="249"/>
      <c r="V118" s="249"/>
      <c r="W118" s="249"/>
      <c r="X118" s="249"/>
      <c r="Y118" s="249"/>
      <c r="Z118" s="249"/>
      <c r="AA118" s="249"/>
      <c r="AB118" s="249"/>
      <c r="AC118" s="249"/>
      <c r="AD118" s="249"/>
      <c r="AE118" s="249"/>
      <c r="AF118" s="249"/>
      <c r="AG118" s="249"/>
      <c r="AH118" s="249"/>
      <c r="AI118" s="249"/>
      <c r="AJ118" s="249"/>
    </row>
    <row r="119" spans="1:36" x14ac:dyDescent="0.2">
      <c r="A119" s="205"/>
      <c r="B119" s="223"/>
      <c r="C119" s="144" t="str">
        <f>'TITLE PAGE'!B12</f>
        <v xml:space="preserve">Planning Scenario Name:                                                                     </v>
      </c>
      <c r="D119" s="149" t="str">
        <f>'TITLE PAGE'!D12</f>
        <v>Dry Year Critical Period - benchmarking data</v>
      </c>
      <c r="E119" s="583"/>
      <c r="F119" s="213"/>
      <c r="G119" s="213"/>
      <c r="H119" s="213"/>
      <c r="I119" s="249"/>
      <c r="J119" s="249"/>
      <c r="K119" s="249"/>
      <c r="L119" s="249"/>
      <c r="M119" s="249"/>
      <c r="N119" s="249"/>
      <c r="O119" s="249"/>
      <c r="P119" s="249"/>
      <c r="Q119" s="249"/>
      <c r="R119" s="249"/>
      <c r="S119" s="249"/>
      <c r="T119" s="249"/>
      <c r="U119" s="249"/>
      <c r="V119" s="249"/>
      <c r="W119" s="249"/>
      <c r="X119" s="249"/>
      <c r="Y119" s="249"/>
      <c r="Z119" s="249"/>
      <c r="AA119" s="249"/>
      <c r="AB119" s="249"/>
      <c r="AC119" s="249"/>
      <c r="AD119" s="249"/>
      <c r="AE119" s="249"/>
      <c r="AF119" s="249"/>
      <c r="AG119" s="249"/>
      <c r="AH119" s="249"/>
      <c r="AI119" s="249"/>
      <c r="AJ119" s="249"/>
    </row>
    <row r="120" spans="1:36" x14ac:dyDescent="0.2">
      <c r="A120" s="205"/>
      <c r="B120" s="205"/>
      <c r="C120" s="152" t="str">
        <f>'TITLE PAGE'!B13</f>
        <v xml:space="preserve">Chosen Level of Service:  </v>
      </c>
      <c r="D120" s="251" t="str">
        <f>'TITLE PAGE'!D13</f>
        <v>1 in 200</v>
      </c>
      <c r="E120" s="583"/>
      <c r="F120" s="213"/>
      <c r="G120" s="213"/>
      <c r="H120" s="213"/>
      <c r="I120" s="205"/>
      <c r="J120" s="205"/>
      <c r="K120" s="205"/>
      <c r="L120" s="205"/>
      <c r="M120" s="205"/>
      <c r="N120" s="205"/>
      <c r="O120" s="205"/>
      <c r="P120" s="205"/>
      <c r="Q120" s="205"/>
      <c r="R120" s="205"/>
      <c r="S120" s="205"/>
      <c r="T120" s="205"/>
      <c r="U120" s="205"/>
      <c r="V120" s="205"/>
      <c r="W120" s="205"/>
      <c r="X120" s="205"/>
      <c r="Y120" s="205"/>
      <c r="Z120" s="205"/>
      <c r="AA120" s="205"/>
      <c r="AB120" s="205"/>
      <c r="AC120" s="205"/>
      <c r="AD120" s="205"/>
      <c r="AE120" s="205"/>
      <c r="AF120" s="205"/>
      <c r="AG120" s="205"/>
      <c r="AH120" s="205"/>
      <c r="AI120" s="205"/>
      <c r="AJ120" s="205"/>
    </row>
    <row r="121" spans="1:36" x14ac:dyDescent="0.2">
      <c r="A121" s="205"/>
      <c r="B121" s="205"/>
      <c r="C121" s="205"/>
      <c r="D121" s="205"/>
      <c r="E121" s="205"/>
      <c r="F121" s="213"/>
      <c r="G121" s="213"/>
      <c r="H121" s="213"/>
      <c r="I121" s="205"/>
      <c r="J121" s="205"/>
      <c r="K121" s="205"/>
      <c r="L121" s="205"/>
      <c r="M121" s="205"/>
      <c r="N121" s="205"/>
      <c r="O121" s="205"/>
      <c r="P121" s="205"/>
      <c r="Q121" s="205"/>
      <c r="R121" s="205"/>
      <c r="S121" s="205"/>
      <c r="T121" s="205"/>
      <c r="U121" s="205"/>
      <c r="V121" s="205"/>
      <c r="W121" s="205"/>
      <c r="X121" s="205"/>
      <c r="Y121" s="205"/>
      <c r="Z121" s="205"/>
      <c r="AA121" s="205"/>
      <c r="AB121" s="205"/>
      <c r="AC121" s="205"/>
      <c r="AD121" s="205"/>
      <c r="AE121" s="205"/>
      <c r="AF121" s="205"/>
      <c r="AG121" s="205"/>
      <c r="AH121" s="205"/>
      <c r="AI121" s="205"/>
      <c r="AJ121" s="205"/>
    </row>
    <row r="127" spans="1:36" ht="15.75" x14ac:dyDescent="0.25">
      <c r="I127" s="682" t="s">
        <v>597</v>
      </c>
      <c r="K127" s="683">
        <f>-SUM('6. Preferred (Scenario Yr)'!K52,'6. Preferred (Scenario Yr)'!K37,'6. Preferred (Scenario Yr)'!K45)</f>
        <v>0</v>
      </c>
      <c r="L127" s="683">
        <f>-SUM('6. Preferred (Scenario Yr)'!L52,'6. Preferred (Scenario Yr)'!L37,'6. Preferred (Scenario Yr)'!L45)</f>
        <v>1.8842239229750231</v>
      </c>
      <c r="M127" s="683">
        <f>-SUM('6. Preferred (Scenario Yr)'!M52,'6. Preferred (Scenario Yr)'!M37,'6. Preferred (Scenario Yr)'!M45)</f>
        <v>3.8712257161067725</v>
      </c>
      <c r="N127" s="683">
        <f>-SUM('6. Preferred (Scenario Yr)'!N52,'6. Preferred (Scenario Yr)'!N37,'6. Preferred (Scenario Yr)'!N45)</f>
        <v>5.6147350020918916</v>
      </c>
      <c r="O127" s="683">
        <f>-SUM('6. Preferred (Scenario Yr)'!O52,'6. Preferred (Scenario Yr)'!O37,'6. Preferred (Scenario Yr)'!O45)</f>
        <v>7.4611184679760347</v>
      </c>
      <c r="P127" s="683">
        <f>-SUM('6. Preferred (Scenario Yr)'!P52,'6. Preferred (Scenario Yr)'!P37,'6. Preferred (Scenario Yr)'!P45)</f>
        <v>9.1427443536967168</v>
      </c>
      <c r="Q127" s="683">
        <f>-SUM('6. Preferred (Scenario Yr)'!Q52,'6. Preferred (Scenario Yr)'!Q37,'6. Preferred (Scenario Yr)'!Q45)</f>
        <v>12.920413676706914</v>
      </c>
      <c r="R127" s="683">
        <f>-SUM('6. Preferred (Scenario Yr)'!R52,'6. Preferred (Scenario Yr)'!R37,'6. Preferred (Scenario Yr)'!R45)</f>
        <v>14.890277462563628</v>
      </c>
      <c r="S127" s="683">
        <f>-SUM('6. Preferred (Scenario Yr)'!S52,'6. Preferred (Scenario Yr)'!S37,'6. Preferred (Scenario Yr)'!S45)</f>
        <v>16.85268255102255</v>
      </c>
      <c r="T127" s="683">
        <f>-SUM('6. Preferred (Scenario Yr)'!T52,'6. Preferred (Scenario Yr)'!T37,'6. Preferred (Scenario Yr)'!T45)</f>
        <v>18.809866926985936</v>
      </c>
      <c r="U127" s="683">
        <f>-SUM('6. Preferred (Scenario Yr)'!U52,'6. Preferred (Scenario Yr)'!U37,'6. Preferred (Scenario Yr)'!U45)</f>
        <v>20.762133166788715</v>
      </c>
      <c r="V127" s="683">
        <f>-SUM('6. Preferred (Scenario Yr)'!V52,'6. Preferred (Scenario Yr)'!V37,'6. Preferred (Scenario Yr)'!V45)</f>
        <v>23.297360757303466</v>
      </c>
      <c r="W127" s="683">
        <f>-SUM('6. Preferred (Scenario Yr)'!W52,'6. Preferred (Scenario Yr)'!W37,'6. Preferred (Scenario Yr)'!W45)</f>
        <v>25.828730516528708</v>
      </c>
      <c r="X127" s="683">
        <f>-SUM('6. Preferred (Scenario Yr)'!X52,'6. Preferred (Scenario Yr)'!X37,'6. Preferred (Scenario Yr)'!X45)</f>
        <v>28.356588795694059</v>
      </c>
      <c r="Y127" s="683">
        <f>-SUM('6. Preferred (Scenario Yr)'!Y52,'6. Preferred (Scenario Yr)'!Y37,'6. Preferred (Scenario Yr)'!Y45)</f>
        <v>30.881519240325659</v>
      </c>
      <c r="Z127" s="683">
        <f>-SUM('6. Preferred (Scenario Yr)'!Z52,'6. Preferred (Scenario Yr)'!Z37,'6. Preferred (Scenario Yr)'!Z45)</f>
        <v>32.133563659628088</v>
      </c>
      <c r="AA127" s="683">
        <f>-SUM('6. Preferred (Scenario Yr)'!AA52,'6. Preferred (Scenario Yr)'!AA37,'6. Preferred (Scenario Yr)'!AA45)</f>
        <v>33.383624202045212</v>
      </c>
      <c r="AB127" s="683">
        <f>-SUM('6. Preferred (Scenario Yr)'!AB52,'6. Preferred (Scenario Yr)'!AB37,'6. Preferred (Scenario Yr)'!AB45)</f>
        <v>34.632012836461918</v>
      </c>
      <c r="AC127" s="683">
        <f>-SUM('6. Preferred (Scenario Yr)'!AC52,'6. Preferred (Scenario Yr)'!AC37,'6. Preferred (Scenario Yr)'!AC45)</f>
        <v>35.878881901927315</v>
      </c>
      <c r="AD127" s="683">
        <f>-SUM('6. Preferred (Scenario Yr)'!AD52,'6. Preferred (Scenario Yr)'!AD37,'6. Preferred (Scenario Yr)'!AD45)</f>
        <v>37.124733071238673</v>
      </c>
      <c r="AE127" s="683">
        <f>-SUM('6. Preferred (Scenario Yr)'!AE52,'6. Preferred (Scenario Yr)'!AE37,'6. Preferred (Scenario Yr)'!AE45)</f>
        <v>38.069961731657472</v>
      </c>
      <c r="AF127" s="683">
        <f>-SUM('6. Preferred (Scenario Yr)'!AF52,'6. Preferred (Scenario Yr)'!AF37,'6. Preferred (Scenario Yr)'!AF45)</f>
        <v>38.96883618956349</v>
      </c>
      <c r="AG127" s="683">
        <f>-SUM('6. Preferred (Scenario Yr)'!AG52,'6. Preferred (Scenario Yr)'!AG37,'6. Preferred (Scenario Yr)'!AG45)</f>
        <v>39.365289431426831</v>
      </c>
      <c r="AH127" s="683">
        <f>-SUM('6. Preferred (Scenario Yr)'!AH52,'6. Preferred (Scenario Yr)'!AH37,'6. Preferred (Scenario Yr)'!AH45)</f>
        <v>39.760889558221706</v>
      </c>
      <c r="AI127" s="683">
        <f>-SUM('6. Preferred (Scenario Yr)'!AI52,'6. Preferred (Scenario Yr)'!AI37,'6. Preferred (Scenario Yr)'!AI45)</f>
        <v>40.155658600421845</v>
      </c>
      <c r="AJ127" s="683">
        <f>-SUM('6. Preferred (Scenario Yr)'!AJ52,'6. Preferred (Scenario Yr)'!AJ37,'6. Preferred (Scenario Yr)'!AJ45)</f>
        <v>40.549682345799241</v>
      </c>
    </row>
    <row r="128" spans="1:36" ht="15.75" x14ac:dyDescent="0.25">
      <c r="I128" s="682" t="s">
        <v>598</v>
      </c>
      <c r="K128" s="683">
        <f>SUM('6. Preferred (Scenario Yr)'!K4)</f>
        <v>26</v>
      </c>
      <c r="L128" s="683">
        <f>SUM('6. Preferred (Scenario Yr)'!L4)</f>
        <v>26</v>
      </c>
      <c r="M128" s="683">
        <f>SUM('6. Preferred (Scenario Yr)'!M4)</f>
        <v>26</v>
      </c>
      <c r="N128" s="683">
        <f>SUM('6. Preferred (Scenario Yr)'!N4)</f>
        <v>26</v>
      </c>
      <c r="O128" s="683">
        <f>SUM('6. Preferred (Scenario Yr)'!O4)</f>
        <v>26</v>
      </c>
      <c r="P128" s="683">
        <f>SUM('6. Preferred (Scenario Yr)'!P4)</f>
        <v>36.5</v>
      </c>
      <c r="Q128" s="683">
        <f>SUM('6. Preferred (Scenario Yr)'!Q4)</f>
        <v>36.5</v>
      </c>
      <c r="R128" s="683">
        <f>SUM('6. Preferred (Scenario Yr)'!R4)</f>
        <v>36.5</v>
      </c>
      <c r="S128" s="683">
        <f>SUM('6. Preferred (Scenario Yr)'!S4)</f>
        <v>36.5</v>
      </c>
      <c r="T128" s="683">
        <f>SUM('6. Preferred (Scenario Yr)'!T4)</f>
        <v>36.5</v>
      </c>
      <c r="U128" s="683">
        <f>SUM('6. Preferred (Scenario Yr)'!U4)</f>
        <v>57.8</v>
      </c>
      <c r="V128" s="683">
        <f>SUM('6. Preferred (Scenario Yr)'!V4)</f>
        <v>57.8</v>
      </c>
      <c r="W128" s="683">
        <f>SUM('6. Preferred (Scenario Yr)'!W4)</f>
        <v>57.8</v>
      </c>
      <c r="X128" s="683">
        <f>SUM('6. Preferred (Scenario Yr)'!X4)</f>
        <v>57.8</v>
      </c>
      <c r="Y128" s="683">
        <f>SUM('6. Preferred (Scenario Yr)'!Y4)</f>
        <v>57.8</v>
      </c>
      <c r="Z128" s="683">
        <f>SUM('6. Preferred (Scenario Yr)'!Z4)</f>
        <v>57.8</v>
      </c>
      <c r="AA128" s="683">
        <f>SUM('6. Preferred (Scenario Yr)'!AA4)</f>
        <v>57.8</v>
      </c>
      <c r="AB128" s="683">
        <f>SUM('6. Preferred (Scenario Yr)'!AB4)</f>
        <v>57.8</v>
      </c>
      <c r="AC128" s="683">
        <f>SUM('6. Preferred (Scenario Yr)'!AC4)</f>
        <v>57.8</v>
      </c>
      <c r="AD128" s="683">
        <f>SUM('6. Preferred (Scenario Yr)'!AD4)</f>
        <v>57.8</v>
      </c>
      <c r="AE128" s="683">
        <f>SUM('6. Preferred (Scenario Yr)'!AE4)</f>
        <v>57.8</v>
      </c>
      <c r="AF128" s="683">
        <f>SUM('6. Preferred (Scenario Yr)'!AF4)</f>
        <v>57.8</v>
      </c>
      <c r="AG128" s="683">
        <f>SUM('6. Preferred (Scenario Yr)'!AG4)</f>
        <v>57.8</v>
      </c>
      <c r="AH128" s="683">
        <f>SUM('6. Preferred (Scenario Yr)'!AH4)</f>
        <v>57.8</v>
      </c>
      <c r="AI128" s="683">
        <f>SUM('6. Preferred (Scenario Yr)'!AI4)</f>
        <v>57.8</v>
      </c>
      <c r="AJ128" s="683">
        <f>SUM('6. Preferred (Scenario Yr)'!AJ4)</f>
        <v>57.8</v>
      </c>
    </row>
  </sheetData>
  <mergeCells count="1">
    <mergeCell ref="H2:AJ2"/>
  </mergeCells>
  <pageMargins left="0.7" right="0.7" top="0.75" bottom="0.75" header="0.3" footer="0.3"/>
  <pageSetup paperSize="9" orientation="portrait" verticalDpi="90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K36"/>
  <sheetViews>
    <sheetView workbookViewId="0">
      <selection activeCell="L21" sqref="L21"/>
    </sheetView>
  </sheetViews>
  <sheetFormatPr defaultColWidth="8.88671875" defaultRowHeight="15" x14ac:dyDescent="0.2"/>
  <cols>
    <col min="1" max="1" width="2.109375" customWidth="1"/>
    <col min="2" max="2" width="7.88671875" customWidth="1"/>
    <col min="3" max="3" width="5.6640625" customWidth="1"/>
    <col min="4" max="4" width="39.77734375" customWidth="1"/>
    <col min="5" max="5" width="34.21875" customWidth="1"/>
    <col min="6" max="6" width="6.109375" customWidth="1"/>
    <col min="7" max="7" width="8.44140625" customWidth="1"/>
    <col min="8" max="8" width="15.44140625" customWidth="1"/>
    <col min="9" max="9" width="12.21875" customWidth="1"/>
    <col min="10" max="10" width="12.6640625" customWidth="1"/>
    <col min="11" max="11" width="12" customWidth="1"/>
    <col min="12" max="36" width="11.44140625" customWidth="1"/>
    <col min="257" max="257" width="2.109375" customWidth="1"/>
    <col min="258" max="258" width="7.88671875" customWidth="1"/>
    <col min="259" max="259" width="5.6640625" customWidth="1"/>
    <col min="260" max="260" width="39.77734375" customWidth="1"/>
    <col min="261" max="261" width="34.21875" customWidth="1"/>
    <col min="262" max="262" width="6.109375" customWidth="1"/>
    <col min="263" max="263" width="8.44140625" customWidth="1"/>
    <col min="264" max="264" width="15.44140625" customWidth="1"/>
    <col min="265" max="265" width="12.21875" customWidth="1"/>
    <col min="266" max="266" width="12.6640625" customWidth="1"/>
    <col min="267" max="267" width="12" customWidth="1"/>
    <col min="268" max="292" width="11.44140625" customWidth="1"/>
    <col min="513" max="513" width="2.109375" customWidth="1"/>
    <col min="514" max="514" width="7.88671875" customWidth="1"/>
    <col min="515" max="515" width="5.6640625" customWidth="1"/>
    <col min="516" max="516" width="39.77734375" customWidth="1"/>
    <col min="517" max="517" width="34.21875" customWidth="1"/>
    <col min="518" max="518" width="6.109375" customWidth="1"/>
    <col min="519" max="519" width="8.44140625" customWidth="1"/>
    <col min="520" max="520" width="15.44140625" customWidth="1"/>
    <col min="521" max="521" width="12.21875" customWidth="1"/>
    <col min="522" max="522" width="12.6640625" customWidth="1"/>
    <col min="523" max="523" width="12" customWidth="1"/>
    <col min="524" max="548" width="11.44140625" customWidth="1"/>
    <col min="769" max="769" width="2.109375" customWidth="1"/>
    <col min="770" max="770" width="7.88671875" customWidth="1"/>
    <col min="771" max="771" width="5.6640625" customWidth="1"/>
    <col min="772" max="772" width="39.77734375" customWidth="1"/>
    <col min="773" max="773" width="34.21875" customWidth="1"/>
    <col min="774" max="774" width="6.109375" customWidth="1"/>
    <col min="775" max="775" width="8.44140625" customWidth="1"/>
    <col min="776" max="776" width="15.44140625" customWidth="1"/>
    <col min="777" max="777" width="12.21875" customWidth="1"/>
    <col min="778" max="778" width="12.6640625" customWidth="1"/>
    <col min="779" max="779" width="12" customWidth="1"/>
    <col min="780" max="804" width="11.44140625" customWidth="1"/>
    <col min="1025" max="1025" width="2.109375" customWidth="1"/>
    <col min="1026" max="1026" width="7.88671875" customWidth="1"/>
    <col min="1027" max="1027" width="5.6640625" customWidth="1"/>
    <col min="1028" max="1028" width="39.77734375" customWidth="1"/>
    <col min="1029" max="1029" width="34.21875" customWidth="1"/>
    <col min="1030" max="1030" width="6.109375" customWidth="1"/>
    <col min="1031" max="1031" width="8.44140625" customWidth="1"/>
    <col min="1032" max="1032" width="15.44140625" customWidth="1"/>
    <col min="1033" max="1033" width="12.21875" customWidth="1"/>
    <col min="1034" max="1034" width="12.6640625" customWidth="1"/>
    <col min="1035" max="1035" width="12" customWidth="1"/>
    <col min="1036" max="1060" width="11.44140625" customWidth="1"/>
    <col min="1281" max="1281" width="2.109375" customWidth="1"/>
    <col min="1282" max="1282" width="7.88671875" customWidth="1"/>
    <col min="1283" max="1283" width="5.6640625" customWidth="1"/>
    <col min="1284" max="1284" width="39.77734375" customWidth="1"/>
    <col min="1285" max="1285" width="34.21875" customWidth="1"/>
    <col min="1286" max="1286" width="6.109375" customWidth="1"/>
    <col min="1287" max="1287" width="8.44140625" customWidth="1"/>
    <col min="1288" max="1288" width="15.44140625" customWidth="1"/>
    <col min="1289" max="1289" width="12.21875" customWidth="1"/>
    <col min="1290" max="1290" width="12.6640625" customWidth="1"/>
    <col min="1291" max="1291" width="12" customWidth="1"/>
    <col min="1292" max="1316" width="11.44140625" customWidth="1"/>
    <col min="1537" max="1537" width="2.109375" customWidth="1"/>
    <col min="1538" max="1538" width="7.88671875" customWidth="1"/>
    <col min="1539" max="1539" width="5.6640625" customWidth="1"/>
    <col min="1540" max="1540" width="39.77734375" customWidth="1"/>
    <col min="1541" max="1541" width="34.21875" customWidth="1"/>
    <col min="1542" max="1542" width="6.109375" customWidth="1"/>
    <col min="1543" max="1543" width="8.44140625" customWidth="1"/>
    <col min="1544" max="1544" width="15.44140625" customWidth="1"/>
    <col min="1545" max="1545" width="12.21875" customWidth="1"/>
    <col min="1546" max="1546" width="12.6640625" customWidth="1"/>
    <col min="1547" max="1547" width="12" customWidth="1"/>
    <col min="1548" max="1572" width="11.44140625" customWidth="1"/>
    <col min="1793" max="1793" width="2.109375" customWidth="1"/>
    <col min="1794" max="1794" width="7.88671875" customWidth="1"/>
    <col min="1795" max="1795" width="5.6640625" customWidth="1"/>
    <col min="1796" max="1796" width="39.77734375" customWidth="1"/>
    <col min="1797" max="1797" width="34.21875" customWidth="1"/>
    <col min="1798" max="1798" width="6.109375" customWidth="1"/>
    <col min="1799" max="1799" width="8.44140625" customWidth="1"/>
    <col min="1800" max="1800" width="15.44140625" customWidth="1"/>
    <col min="1801" max="1801" width="12.21875" customWidth="1"/>
    <col min="1802" max="1802" width="12.6640625" customWidth="1"/>
    <col min="1803" max="1803" width="12" customWidth="1"/>
    <col min="1804" max="1828" width="11.44140625" customWidth="1"/>
    <col min="2049" max="2049" width="2.109375" customWidth="1"/>
    <col min="2050" max="2050" width="7.88671875" customWidth="1"/>
    <col min="2051" max="2051" width="5.6640625" customWidth="1"/>
    <col min="2052" max="2052" width="39.77734375" customWidth="1"/>
    <col min="2053" max="2053" width="34.21875" customWidth="1"/>
    <col min="2054" max="2054" width="6.109375" customWidth="1"/>
    <col min="2055" max="2055" width="8.44140625" customWidth="1"/>
    <col min="2056" max="2056" width="15.44140625" customWidth="1"/>
    <col min="2057" max="2057" width="12.21875" customWidth="1"/>
    <col min="2058" max="2058" width="12.6640625" customWidth="1"/>
    <col min="2059" max="2059" width="12" customWidth="1"/>
    <col min="2060" max="2084" width="11.44140625" customWidth="1"/>
    <col min="2305" max="2305" width="2.109375" customWidth="1"/>
    <col min="2306" max="2306" width="7.88671875" customWidth="1"/>
    <col min="2307" max="2307" width="5.6640625" customWidth="1"/>
    <col min="2308" max="2308" width="39.77734375" customWidth="1"/>
    <col min="2309" max="2309" width="34.21875" customWidth="1"/>
    <col min="2310" max="2310" width="6.109375" customWidth="1"/>
    <col min="2311" max="2311" width="8.44140625" customWidth="1"/>
    <col min="2312" max="2312" width="15.44140625" customWidth="1"/>
    <col min="2313" max="2313" width="12.21875" customWidth="1"/>
    <col min="2314" max="2314" width="12.6640625" customWidth="1"/>
    <col min="2315" max="2315" width="12" customWidth="1"/>
    <col min="2316" max="2340" width="11.44140625" customWidth="1"/>
    <col min="2561" max="2561" width="2.109375" customWidth="1"/>
    <col min="2562" max="2562" width="7.88671875" customWidth="1"/>
    <col min="2563" max="2563" width="5.6640625" customWidth="1"/>
    <col min="2564" max="2564" width="39.77734375" customWidth="1"/>
    <col min="2565" max="2565" width="34.21875" customWidth="1"/>
    <col min="2566" max="2566" width="6.109375" customWidth="1"/>
    <col min="2567" max="2567" width="8.44140625" customWidth="1"/>
    <col min="2568" max="2568" width="15.44140625" customWidth="1"/>
    <col min="2569" max="2569" width="12.21875" customWidth="1"/>
    <col min="2570" max="2570" width="12.6640625" customWidth="1"/>
    <col min="2571" max="2571" width="12" customWidth="1"/>
    <col min="2572" max="2596" width="11.44140625" customWidth="1"/>
    <col min="2817" max="2817" width="2.109375" customWidth="1"/>
    <col min="2818" max="2818" width="7.88671875" customWidth="1"/>
    <col min="2819" max="2819" width="5.6640625" customWidth="1"/>
    <col min="2820" max="2820" width="39.77734375" customWidth="1"/>
    <col min="2821" max="2821" width="34.21875" customWidth="1"/>
    <col min="2822" max="2822" width="6.109375" customWidth="1"/>
    <col min="2823" max="2823" width="8.44140625" customWidth="1"/>
    <col min="2824" max="2824" width="15.44140625" customWidth="1"/>
    <col min="2825" max="2825" width="12.21875" customWidth="1"/>
    <col min="2826" max="2826" width="12.6640625" customWidth="1"/>
    <col min="2827" max="2827" width="12" customWidth="1"/>
    <col min="2828" max="2852" width="11.44140625" customWidth="1"/>
    <col min="3073" max="3073" width="2.109375" customWidth="1"/>
    <col min="3074" max="3074" width="7.88671875" customWidth="1"/>
    <col min="3075" max="3075" width="5.6640625" customWidth="1"/>
    <col min="3076" max="3076" width="39.77734375" customWidth="1"/>
    <col min="3077" max="3077" width="34.21875" customWidth="1"/>
    <col min="3078" max="3078" width="6.109375" customWidth="1"/>
    <col min="3079" max="3079" width="8.44140625" customWidth="1"/>
    <col min="3080" max="3080" width="15.44140625" customWidth="1"/>
    <col min="3081" max="3081" width="12.21875" customWidth="1"/>
    <col min="3082" max="3082" width="12.6640625" customWidth="1"/>
    <col min="3083" max="3083" width="12" customWidth="1"/>
    <col min="3084" max="3108" width="11.44140625" customWidth="1"/>
    <col min="3329" max="3329" width="2.109375" customWidth="1"/>
    <col min="3330" max="3330" width="7.88671875" customWidth="1"/>
    <col min="3331" max="3331" width="5.6640625" customWidth="1"/>
    <col min="3332" max="3332" width="39.77734375" customWidth="1"/>
    <col min="3333" max="3333" width="34.21875" customWidth="1"/>
    <col min="3334" max="3334" width="6.109375" customWidth="1"/>
    <col min="3335" max="3335" width="8.44140625" customWidth="1"/>
    <col min="3336" max="3336" width="15.44140625" customWidth="1"/>
    <col min="3337" max="3337" width="12.21875" customWidth="1"/>
    <col min="3338" max="3338" width="12.6640625" customWidth="1"/>
    <col min="3339" max="3339" width="12" customWidth="1"/>
    <col min="3340" max="3364" width="11.44140625" customWidth="1"/>
    <col min="3585" max="3585" width="2.109375" customWidth="1"/>
    <col min="3586" max="3586" width="7.88671875" customWidth="1"/>
    <col min="3587" max="3587" width="5.6640625" customWidth="1"/>
    <col min="3588" max="3588" width="39.77734375" customWidth="1"/>
    <col min="3589" max="3589" width="34.21875" customWidth="1"/>
    <col min="3590" max="3590" width="6.109375" customWidth="1"/>
    <col min="3591" max="3591" width="8.44140625" customWidth="1"/>
    <col min="3592" max="3592" width="15.44140625" customWidth="1"/>
    <col min="3593" max="3593" width="12.21875" customWidth="1"/>
    <col min="3594" max="3594" width="12.6640625" customWidth="1"/>
    <col min="3595" max="3595" width="12" customWidth="1"/>
    <col min="3596" max="3620" width="11.44140625" customWidth="1"/>
    <col min="3841" max="3841" width="2.109375" customWidth="1"/>
    <col min="3842" max="3842" width="7.88671875" customWidth="1"/>
    <col min="3843" max="3843" width="5.6640625" customWidth="1"/>
    <col min="3844" max="3844" width="39.77734375" customWidth="1"/>
    <col min="3845" max="3845" width="34.21875" customWidth="1"/>
    <col min="3846" max="3846" width="6.109375" customWidth="1"/>
    <col min="3847" max="3847" width="8.44140625" customWidth="1"/>
    <col min="3848" max="3848" width="15.44140625" customWidth="1"/>
    <col min="3849" max="3849" width="12.21875" customWidth="1"/>
    <col min="3850" max="3850" width="12.6640625" customWidth="1"/>
    <col min="3851" max="3851" width="12" customWidth="1"/>
    <col min="3852" max="3876" width="11.44140625" customWidth="1"/>
    <col min="4097" max="4097" width="2.109375" customWidth="1"/>
    <col min="4098" max="4098" width="7.88671875" customWidth="1"/>
    <col min="4099" max="4099" width="5.6640625" customWidth="1"/>
    <col min="4100" max="4100" width="39.77734375" customWidth="1"/>
    <col min="4101" max="4101" width="34.21875" customWidth="1"/>
    <col min="4102" max="4102" width="6.109375" customWidth="1"/>
    <col min="4103" max="4103" width="8.44140625" customWidth="1"/>
    <col min="4104" max="4104" width="15.44140625" customWidth="1"/>
    <col min="4105" max="4105" width="12.21875" customWidth="1"/>
    <col min="4106" max="4106" width="12.6640625" customWidth="1"/>
    <col min="4107" max="4107" width="12" customWidth="1"/>
    <col min="4108" max="4132" width="11.44140625" customWidth="1"/>
    <col min="4353" max="4353" width="2.109375" customWidth="1"/>
    <col min="4354" max="4354" width="7.88671875" customWidth="1"/>
    <col min="4355" max="4355" width="5.6640625" customWidth="1"/>
    <col min="4356" max="4356" width="39.77734375" customWidth="1"/>
    <col min="4357" max="4357" width="34.21875" customWidth="1"/>
    <col min="4358" max="4358" width="6.109375" customWidth="1"/>
    <col min="4359" max="4359" width="8.44140625" customWidth="1"/>
    <col min="4360" max="4360" width="15.44140625" customWidth="1"/>
    <col min="4361" max="4361" width="12.21875" customWidth="1"/>
    <col min="4362" max="4362" width="12.6640625" customWidth="1"/>
    <col min="4363" max="4363" width="12" customWidth="1"/>
    <col min="4364" max="4388" width="11.44140625" customWidth="1"/>
    <col min="4609" max="4609" width="2.109375" customWidth="1"/>
    <col min="4610" max="4610" width="7.88671875" customWidth="1"/>
    <col min="4611" max="4611" width="5.6640625" customWidth="1"/>
    <col min="4612" max="4612" width="39.77734375" customWidth="1"/>
    <col min="4613" max="4613" width="34.21875" customWidth="1"/>
    <col min="4614" max="4614" width="6.109375" customWidth="1"/>
    <col min="4615" max="4615" width="8.44140625" customWidth="1"/>
    <col min="4616" max="4616" width="15.44140625" customWidth="1"/>
    <col min="4617" max="4617" width="12.21875" customWidth="1"/>
    <col min="4618" max="4618" width="12.6640625" customWidth="1"/>
    <col min="4619" max="4619" width="12" customWidth="1"/>
    <col min="4620" max="4644" width="11.44140625" customWidth="1"/>
    <col min="4865" max="4865" width="2.109375" customWidth="1"/>
    <col min="4866" max="4866" width="7.88671875" customWidth="1"/>
    <col min="4867" max="4867" width="5.6640625" customWidth="1"/>
    <col min="4868" max="4868" width="39.77734375" customWidth="1"/>
    <col min="4869" max="4869" width="34.21875" customWidth="1"/>
    <col min="4870" max="4870" width="6.109375" customWidth="1"/>
    <col min="4871" max="4871" width="8.44140625" customWidth="1"/>
    <col min="4872" max="4872" width="15.44140625" customWidth="1"/>
    <col min="4873" max="4873" width="12.21875" customWidth="1"/>
    <col min="4874" max="4874" width="12.6640625" customWidth="1"/>
    <col min="4875" max="4875" width="12" customWidth="1"/>
    <col min="4876" max="4900" width="11.44140625" customWidth="1"/>
    <col min="5121" max="5121" width="2.109375" customWidth="1"/>
    <col min="5122" max="5122" width="7.88671875" customWidth="1"/>
    <col min="5123" max="5123" width="5.6640625" customWidth="1"/>
    <col min="5124" max="5124" width="39.77734375" customWidth="1"/>
    <col min="5125" max="5125" width="34.21875" customWidth="1"/>
    <col min="5126" max="5126" width="6.109375" customWidth="1"/>
    <col min="5127" max="5127" width="8.44140625" customWidth="1"/>
    <col min="5128" max="5128" width="15.44140625" customWidth="1"/>
    <col min="5129" max="5129" width="12.21875" customWidth="1"/>
    <col min="5130" max="5130" width="12.6640625" customWidth="1"/>
    <col min="5131" max="5131" width="12" customWidth="1"/>
    <col min="5132" max="5156" width="11.44140625" customWidth="1"/>
    <col min="5377" max="5377" width="2.109375" customWidth="1"/>
    <col min="5378" max="5378" width="7.88671875" customWidth="1"/>
    <col min="5379" max="5379" width="5.6640625" customWidth="1"/>
    <col min="5380" max="5380" width="39.77734375" customWidth="1"/>
    <col min="5381" max="5381" width="34.21875" customWidth="1"/>
    <col min="5382" max="5382" width="6.109375" customWidth="1"/>
    <col min="5383" max="5383" width="8.44140625" customWidth="1"/>
    <col min="5384" max="5384" width="15.44140625" customWidth="1"/>
    <col min="5385" max="5385" width="12.21875" customWidth="1"/>
    <col min="5386" max="5386" width="12.6640625" customWidth="1"/>
    <col min="5387" max="5387" width="12" customWidth="1"/>
    <col min="5388" max="5412" width="11.44140625" customWidth="1"/>
    <col min="5633" max="5633" width="2.109375" customWidth="1"/>
    <col min="5634" max="5634" width="7.88671875" customWidth="1"/>
    <col min="5635" max="5635" width="5.6640625" customWidth="1"/>
    <col min="5636" max="5636" width="39.77734375" customWidth="1"/>
    <col min="5637" max="5637" width="34.21875" customWidth="1"/>
    <col min="5638" max="5638" width="6.109375" customWidth="1"/>
    <col min="5639" max="5639" width="8.44140625" customWidth="1"/>
    <col min="5640" max="5640" width="15.44140625" customWidth="1"/>
    <col min="5641" max="5641" width="12.21875" customWidth="1"/>
    <col min="5642" max="5642" width="12.6640625" customWidth="1"/>
    <col min="5643" max="5643" width="12" customWidth="1"/>
    <col min="5644" max="5668" width="11.44140625" customWidth="1"/>
    <col min="5889" max="5889" width="2.109375" customWidth="1"/>
    <col min="5890" max="5890" width="7.88671875" customWidth="1"/>
    <col min="5891" max="5891" width="5.6640625" customWidth="1"/>
    <col min="5892" max="5892" width="39.77734375" customWidth="1"/>
    <col min="5893" max="5893" width="34.21875" customWidth="1"/>
    <col min="5894" max="5894" width="6.109375" customWidth="1"/>
    <col min="5895" max="5895" width="8.44140625" customWidth="1"/>
    <col min="5896" max="5896" width="15.44140625" customWidth="1"/>
    <col min="5897" max="5897" width="12.21875" customWidth="1"/>
    <col min="5898" max="5898" width="12.6640625" customWidth="1"/>
    <col min="5899" max="5899" width="12" customWidth="1"/>
    <col min="5900" max="5924" width="11.44140625" customWidth="1"/>
    <col min="6145" max="6145" width="2.109375" customWidth="1"/>
    <col min="6146" max="6146" width="7.88671875" customWidth="1"/>
    <col min="6147" max="6147" width="5.6640625" customWidth="1"/>
    <col min="6148" max="6148" width="39.77734375" customWidth="1"/>
    <col min="6149" max="6149" width="34.21875" customWidth="1"/>
    <col min="6150" max="6150" width="6.109375" customWidth="1"/>
    <col min="6151" max="6151" width="8.44140625" customWidth="1"/>
    <col min="6152" max="6152" width="15.44140625" customWidth="1"/>
    <col min="6153" max="6153" width="12.21875" customWidth="1"/>
    <col min="6154" max="6154" width="12.6640625" customWidth="1"/>
    <col min="6155" max="6155" width="12" customWidth="1"/>
    <col min="6156" max="6180" width="11.44140625" customWidth="1"/>
    <col min="6401" max="6401" width="2.109375" customWidth="1"/>
    <col min="6402" max="6402" width="7.88671875" customWidth="1"/>
    <col min="6403" max="6403" width="5.6640625" customWidth="1"/>
    <col min="6404" max="6404" width="39.77734375" customWidth="1"/>
    <col min="6405" max="6405" width="34.21875" customWidth="1"/>
    <col min="6406" max="6406" width="6.109375" customWidth="1"/>
    <col min="6407" max="6407" width="8.44140625" customWidth="1"/>
    <col min="6408" max="6408" width="15.44140625" customWidth="1"/>
    <col min="6409" max="6409" width="12.21875" customWidth="1"/>
    <col min="6410" max="6410" width="12.6640625" customWidth="1"/>
    <col min="6411" max="6411" width="12" customWidth="1"/>
    <col min="6412" max="6436" width="11.44140625" customWidth="1"/>
    <col min="6657" max="6657" width="2.109375" customWidth="1"/>
    <col min="6658" max="6658" width="7.88671875" customWidth="1"/>
    <col min="6659" max="6659" width="5.6640625" customWidth="1"/>
    <col min="6660" max="6660" width="39.77734375" customWidth="1"/>
    <col min="6661" max="6661" width="34.21875" customWidth="1"/>
    <col min="6662" max="6662" width="6.109375" customWidth="1"/>
    <col min="6663" max="6663" width="8.44140625" customWidth="1"/>
    <col min="6664" max="6664" width="15.44140625" customWidth="1"/>
    <col min="6665" max="6665" width="12.21875" customWidth="1"/>
    <col min="6666" max="6666" width="12.6640625" customWidth="1"/>
    <col min="6667" max="6667" width="12" customWidth="1"/>
    <col min="6668" max="6692" width="11.44140625" customWidth="1"/>
    <col min="6913" max="6913" width="2.109375" customWidth="1"/>
    <col min="6914" max="6914" width="7.88671875" customWidth="1"/>
    <col min="6915" max="6915" width="5.6640625" customWidth="1"/>
    <col min="6916" max="6916" width="39.77734375" customWidth="1"/>
    <col min="6917" max="6917" width="34.21875" customWidth="1"/>
    <col min="6918" max="6918" width="6.109375" customWidth="1"/>
    <col min="6919" max="6919" width="8.44140625" customWidth="1"/>
    <col min="6920" max="6920" width="15.44140625" customWidth="1"/>
    <col min="6921" max="6921" width="12.21875" customWidth="1"/>
    <col min="6922" max="6922" width="12.6640625" customWidth="1"/>
    <col min="6923" max="6923" width="12" customWidth="1"/>
    <col min="6924" max="6948" width="11.44140625" customWidth="1"/>
    <col min="7169" max="7169" width="2.109375" customWidth="1"/>
    <col min="7170" max="7170" width="7.88671875" customWidth="1"/>
    <col min="7171" max="7171" width="5.6640625" customWidth="1"/>
    <col min="7172" max="7172" width="39.77734375" customWidth="1"/>
    <col min="7173" max="7173" width="34.21875" customWidth="1"/>
    <col min="7174" max="7174" width="6.109375" customWidth="1"/>
    <col min="7175" max="7175" width="8.44140625" customWidth="1"/>
    <col min="7176" max="7176" width="15.44140625" customWidth="1"/>
    <col min="7177" max="7177" width="12.21875" customWidth="1"/>
    <col min="7178" max="7178" width="12.6640625" customWidth="1"/>
    <col min="7179" max="7179" width="12" customWidth="1"/>
    <col min="7180" max="7204" width="11.44140625" customWidth="1"/>
    <col min="7425" max="7425" width="2.109375" customWidth="1"/>
    <col min="7426" max="7426" width="7.88671875" customWidth="1"/>
    <col min="7427" max="7427" width="5.6640625" customWidth="1"/>
    <col min="7428" max="7428" width="39.77734375" customWidth="1"/>
    <col min="7429" max="7429" width="34.21875" customWidth="1"/>
    <col min="7430" max="7430" width="6.109375" customWidth="1"/>
    <col min="7431" max="7431" width="8.44140625" customWidth="1"/>
    <col min="7432" max="7432" width="15.44140625" customWidth="1"/>
    <col min="7433" max="7433" width="12.21875" customWidth="1"/>
    <col min="7434" max="7434" width="12.6640625" customWidth="1"/>
    <col min="7435" max="7435" width="12" customWidth="1"/>
    <col min="7436" max="7460" width="11.44140625" customWidth="1"/>
    <col min="7681" max="7681" width="2.109375" customWidth="1"/>
    <col min="7682" max="7682" width="7.88671875" customWidth="1"/>
    <col min="7683" max="7683" width="5.6640625" customWidth="1"/>
    <col min="7684" max="7684" width="39.77734375" customWidth="1"/>
    <col min="7685" max="7685" width="34.21875" customWidth="1"/>
    <col min="7686" max="7686" width="6.109375" customWidth="1"/>
    <col min="7687" max="7687" width="8.44140625" customWidth="1"/>
    <col min="7688" max="7688" width="15.44140625" customWidth="1"/>
    <col min="7689" max="7689" width="12.21875" customWidth="1"/>
    <col min="7690" max="7690" width="12.6640625" customWidth="1"/>
    <col min="7691" max="7691" width="12" customWidth="1"/>
    <col min="7692" max="7716" width="11.44140625" customWidth="1"/>
    <col min="7937" max="7937" width="2.109375" customWidth="1"/>
    <col min="7938" max="7938" width="7.88671875" customWidth="1"/>
    <col min="7939" max="7939" width="5.6640625" customWidth="1"/>
    <col min="7940" max="7940" width="39.77734375" customWidth="1"/>
    <col min="7941" max="7941" width="34.21875" customWidth="1"/>
    <col min="7942" max="7942" width="6.109375" customWidth="1"/>
    <col min="7943" max="7943" width="8.44140625" customWidth="1"/>
    <col min="7944" max="7944" width="15.44140625" customWidth="1"/>
    <col min="7945" max="7945" width="12.21875" customWidth="1"/>
    <col min="7946" max="7946" width="12.6640625" customWidth="1"/>
    <col min="7947" max="7947" width="12" customWidth="1"/>
    <col min="7948" max="7972" width="11.44140625" customWidth="1"/>
    <col min="8193" max="8193" width="2.109375" customWidth="1"/>
    <col min="8194" max="8194" width="7.88671875" customWidth="1"/>
    <col min="8195" max="8195" width="5.6640625" customWidth="1"/>
    <col min="8196" max="8196" width="39.77734375" customWidth="1"/>
    <col min="8197" max="8197" width="34.21875" customWidth="1"/>
    <col min="8198" max="8198" width="6.109375" customWidth="1"/>
    <col min="8199" max="8199" width="8.44140625" customWidth="1"/>
    <col min="8200" max="8200" width="15.44140625" customWidth="1"/>
    <col min="8201" max="8201" width="12.21875" customWidth="1"/>
    <col min="8202" max="8202" width="12.6640625" customWidth="1"/>
    <col min="8203" max="8203" width="12" customWidth="1"/>
    <col min="8204" max="8228" width="11.44140625" customWidth="1"/>
    <col min="8449" max="8449" width="2.109375" customWidth="1"/>
    <col min="8450" max="8450" width="7.88671875" customWidth="1"/>
    <col min="8451" max="8451" width="5.6640625" customWidth="1"/>
    <col min="8452" max="8452" width="39.77734375" customWidth="1"/>
    <col min="8453" max="8453" width="34.21875" customWidth="1"/>
    <col min="8454" max="8454" width="6.109375" customWidth="1"/>
    <col min="8455" max="8455" width="8.44140625" customWidth="1"/>
    <col min="8456" max="8456" width="15.44140625" customWidth="1"/>
    <col min="8457" max="8457" width="12.21875" customWidth="1"/>
    <col min="8458" max="8458" width="12.6640625" customWidth="1"/>
    <col min="8459" max="8459" width="12" customWidth="1"/>
    <col min="8460" max="8484" width="11.44140625" customWidth="1"/>
    <col min="8705" max="8705" width="2.109375" customWidth="1"/>
    <col min="8706" max="8706" width="7.88671875" customWidth="1"/>
    <col min="8707" max="8707" width="5.6640625" customWidth="1"/>
    <col min="8708" max="8708" width="39.77734375" customWidth="1"/>
    <col min="8709" max="8709" width="34.21875" customWidth="1"/>
    <col min="8710" max="8710" width="6.109375" customWidth="1"/>
    <col min="8711" max="8711" width="8.44140625" customWidth="1"/>
    <col min="8712" max="8712" width="15.44140625" customWidth="1"/>
    <col min="8713" max="8713" width="12.21875" customWidth="1"/>
    <col min="8714" max="8714" width="12.6640625" customWidth="1"/>
    <col min="8715" max="8715" width="12" customWidth="1"/>
    <col min="8716" max="8740" width="11.44140625" customWidth="1"/>
    <col min="8961" max="8961" width="2.109375" customWidth="1"/>
    <col min="8962" max="8962" width="7.88671875" customWidth="1"/>
    <col min="8963" max="8963" width="5.6640625" customWidth="1"/>
    <col min="8964" max="8964" width="39.77734375" customWidth="1"/>
    <col min="8965" max="8965" width="34.21875" customWidth="1"/>
    <col min="8966" max="8966" width="6.109375" customWidth="1"/>
    <col min="8967" max="8967" width="8.44140625" customWidth="1"/>
    <col min="8968" max="8968" width="15.44140625" customWidth="1"/>
    <col min="8969" max="8969" width="12.21875" customWidth="1"/>
    <col min="8970" max="8970" width="12.6640625" customWidth="1"/>
    <col min="8971" max="8971" width="12" customWidth="1"/>
    <col min="8972" max="8996" width="11.44140625" customWidth="1"/>
    <col min="9217" max="9217" width="2.109375" customWidth="1"/>
    <col min="9218" max="9218" width="7.88671875" customWidth="1"/>
    <col min="9219" max="9219" width="5.6640625" customWidth="1"/>
    <col min="9220" max="9220" width="39.77734375" customWidth="1"/>
    <col min="9221" max="9221" width="34.21875" customWidth="1"/>
    <col min="9222" max="9222" width="6.109375" customWidth="1"/>
    <col min="9223" max="9223" width="8.44140625" customWidth="1"/>
    <col min="9224" max="9224" width="15.44140625" customWidth="1"/>
    <col min="9225" max="9225" width="12.21875" customWidth="1"/>
    <col min="9226" max="9226" width="12.6640625" customWidth="1"/>
    <col min="9227" max="9227" width="12" customWidth="1"/>
    <col min="9228" max="9252" width="11.44140625" customWidth="1"/>
    <col min="9473" max="9473" width="2.109375" customWidth="1"/>
    <col min="9474" max="9474" width="7.88671875" customWidth="1"/>
    <col min="9475" max="9475" width="5.6640625" customWidth="1"/>
    <col min="9476" max="9476" width="39.77734375" customWidth="1"/>
    <col min="9477" max="9477" width="34.21875" customWidth="1"/>
    <col min="9478" max="9478" width="6.109375" customWidth="1"/>
    <col min="9479" max="9479" width="8.44140625" customWidth="1"/>
    <col min="9480" max="9480" width="15.44140625" customWidth="1"/>
    <col min="9481" max="9481" width="12.21875" customWidth="1"/>
    <col min="9482" max="9482" width="12.6640625" customWidth="1"/>
    <col min="9483" max="9483" width="12" customWidth="1"/>
    <col min="9484" max="9508" width="11.44140625" customWidth="1"/>
    <col min="9729" max="9729" width="2.109375" customWidth="1"/>
    <col min="9730" max="9730" width="7.88671875" customWidth="1"/>
    <col min="9731" max="9731" width="5.6640625" customWidth="1"/>
    <col min="9732" max="9732" width="39.77734375" customWidth="1"/>
    <col min="9733" max="9733" width="34.21875" customWidth="1"/>
    <col min="9734" max="9734" width="6.109375" customWidth="1"/>
    <col min="9735" max="9735" width="8.44140625" customWidth="1"/>
    <col min="9736" max="9736" width="15.44140625" customWidth="1"/>
    <col min="9737" max="9737" width="12.21875" customWidth="1"/>
    <col min="9738" max="9738" width="12.6640625" customWidth="1"/>
    <col min="9739" max="9739" width="12" customWidth="1"/>
    <col min="9740" max="9764" width="11.44140625" customWidth="1"/>
    <col min="9985" max="9985" width="2.109375" customWidth="1"/>
    <col min="9986" max="9986" width="7.88671875" customWidth="1"/>
    <col min="9987" max="9987" width="5.6640625" customWidth="1"/>
    <col min="9988" max="9988" width="39.77734375" customWidth="1"/>
    <col min="9989" max="9989" width="34.21875" customWidth="1"/>
    <col min="9990" max="9990" width="6.109375" customWidth="1"/>
    <col min="9991" max="9991" width="8.44140625" customWidth="1"/>
    <col min="9992" max="9992" width="15.44140625" customWidth="1"/>
    <col min="9993" max="9993" width="12.21875" customWidth="1"/>
    <col min="9994" max="9994" width="12.6640625" customWidth="1"/>
    <col min="9995" max="9995" width="12" customWidth="1"/>
    <col min="9996" max="10020" width="11.44140625" customWidth="1"/>
    <col min="10241" max="10241" width="2.109375" customWidth="1"/>
    <col min="10242" max="10242" width="7.88671875" customWidth="1"/>
    <col min="10243" max="10243" width="5.6640625" customWidth="1"/>
    <col min="10244" max="10244" width="39.77734375" customWidth="1"/>
    <col min="10245" max="10245" width="34.21875" customWidth="1"/>
    <col min="10246" max="10246" width="6.109375" customWidth="1"/>
    <col min="10247" max="10247" width="8.44140625" customWidth="1"/>
    <col min="10248" max="10248" width="15.44140625" customWidth="1"/>
    <col min="10249" max="10249" width="12.21875" customWidth="1"/>
    <col min="10250" max="10250" width="12.6640625" customWidth="1"/>
    <col min="10251" max="10251" width="12" customWidth="1"/>
    <col min="10252" max="10276" width="11.44140625" customWidth="1"/>
    <col min="10497" max="10497" width="2.109375" customWidth="1"/>
    <col min="10498" max="10498" width="7.88671875" customWidth="1"/>
    <col min="10499" max="10499" width="5.6640625" customWidth="1"/>
    <col min="10500" max="10500" width="39.77734375" customWidth="1"/>
    <col min="10501" max="10501" width="34.21875" customWidth="1"/>
    <col min="10502" max="10502" width="6.109375" customWidth="1"/>
    <col min="10503" max="10503" width="8.44140625" customWidth="1"/>
    <col min="10504" max="10504" width="15.44140625" customWidth="1"/>
    <col min="10505" max="10505" width="12.21875" customWidth="1"/>
    <col min="10506" max="10506" width="12.6640625" customWidth="1"/>
    <col min="10507" max="10507" width="12" customWidth="1"/>
    <col min="10508" max="10532" width="11.44140625" customWidth="1"/>
    <col min="10753" max="10753" width="2.109375" customWidth="1"/>
    <col min="10754" max="10754" width="7.88671875" customWidth="1"/>
    <col min="10755" max="10755" width="5.6640625" customWidth="1"/>
    <col min="10756" max="10756" width="39.77734375" customWidth="1"/>
    <col min="10757" max="10757" width="34.21875" customWidth="1"/>
    <col min="10758" max="10758" width="6.109375" customWidth="1"/>
    <col min="10759" max="10759" width="8.44140625" customWidth="1"/>
    <col min="10760" max="10760" width="15.44140625" customWidth="1"/>
    <col min="10761" max="10761" width="12.21875" customWidth="1"/>
    <col min="10762" max="10762" width="12.6640625" customWidth="1"/>
    <col min="10763" max="10763" width="12" customWidth="1"/>
    <col min="10764" max="10788" width="11.44140625" customWidth="1"/>
    <col min="11009" max="11009" width="2.109375" customWidth="1"/>
    <col min="11010" max="11010" width="7.88671875" customWidth="1"/>
    <col min="11011" max="11011" width="5.6640625" customWidth="1"/>
    <col min="11012" max="11012" width="39.77734375" customWidth="1"/>
    <col min="11013" max="11013" width="34.21875" customWidth="1"/>
    <col min="11014" max="11014" width="6.109375" customWidth="1"/>
    <col min="11015" max="11015" width="8.44140625" customWidth="1"/>
    <col min="11016" max="11016" width="15.44140625" customWidth="1"/>
    <col min="11017" max="11017" width="12.21875" customWidth="1"/>
    <col min="11018" max="11018" width="12.6640625" customWidth="1"/>
    <col min="11019" max="11019" width="12" customWidth="1"/>
    <col min="11020" max="11044" width="11.44140625" customWidth="1"/>
    <col min="11265" max="11265" width="2.109375" customWidth="1"/>
    <col min="11266" max="11266" width="7.88671875" customWidth="1"/>
    <col min="11267" max="11267" width="5.6640625" customWidth="1"/>
    <col min="11268" max="11268" width="39.77734375" customWidth="1"/>
    <col min="11269" max="11269" width="34.21875" customWidth="1"/>
    <col min="11270" max="11270" width="6.109375" customWidth="1"/>
    <col min="11271" max="11271" width="8.44140625" customWidth="1"/>
    <col min="11272" max="11272" width="15.44140625" customWidth="1"/>
    <col min="11273" max="11273" width="12.21875" customWidth="1"/>
    <col min="11274" max="11274" width="12.6640625" customWidth="1"/>
    <col min="11275" max="11275" width="12" customWidth="1"/>
    <col min="11276" max="11300" width="11.44140625" customWidth="1"/>
    <col min="11521" max="11521" width="2.109375" customWidth="1"/>
    <col min="11522" max="11522" width="7.88671875" customWidth="1"/>
    <col min="11523" max="11523" width="5.6640625" customWidth="1"/>
    <col min="11524" max="11524" width="39.77734375" customWidth="1"/>
    <col min="11525" max="11525" width="34.21875" customWidth="1"/>
    <col min="11526" max="11526" width="6.109375" customWidth="1"/>
    <col min="11527" max="11527" width="8.44140625" customWidth="1"/>
    <col min="11528" max="11528" width="15.44140625" customWidth="1"/>
    <col min="11529" max="11529" width="12.21875" customWidth="1"/>
    <col min="11530" max="11530" width="12.6640625" customWidth="1"/>
    <col min="11531" max="11531" width="12" customWidth="1"/>
    <col min="11532" max="11556" width="11.44140625" customWidth="1"/>
    <col min="11777" max="11777" width="2.109375" customWidth="1"/>
    <col min="11778" max="11778" width="7.88671875" customWidth="1"/>
    <col min="11779" max="11779" width="5.6640625" customWidth="1"/>
    <col min="11780" max="11780" width="39.77734375" customWidth="1"/>
    <col min="11781" max="11781" width="34.21875" customWidth="1"/>
    <col min="11782" max="11782" width="6.109375" customWidth="1"/>
    <col min="11783" max="11783" width="8.44140625" customWidth="1"/>
    <col min="11784" max="11784" width="15.44140625" customWidth="1"/>
    <col min="11785" max="11785" width="12.21875" customWidth="1"/>
    <col min="11786" max="11786" width="12.6640625" customWidth="1"/>
    <col min="11787" max="11787" width="12" customWidth="1"/>
    <col min="11788" max="11812" width="11.44140625" customWidth="1"/>
    <col min="12033" max="12033" width="2.109375" customWidth="1"/>
    <col min="12034" max="12034" width="7.88671875" customWidth="1"/>
    <col min="12035" max="12035" width="5.6640625" customWidth="1"/>
    <col min="12036" max="12036" width="39.77734375" customWidth="1"/>
    <col min="12037" max="12037" width="34.21875" customWidth="1"/>
    <col min="12038" max="12038" width="6.109375" customWidth="1"/>
    <col min="12039" max="12039" width="8.44140625" customWidth="1"/>
    <col min="12040" max="12040" width="15.44140625" customWidth="1"/>
    <col min="12041" max="12041" width="12.21875" customWidth="1"/>
    <col min="12042" max="12042" width="12.6640625" customWidth="1"/>
    <col min="12043" max="12043" width="12" customWidth="1"/>
    <col min="12044" max="12068" width="11.44140625" customWidth="1"/>
    <col min="12289" max="12289" width="2.109375" customWidth="1"/>
    <col min="12290" max="12290" width="7.88671875" customWidth="1"/>
    <col min="12291" max="12291" width="5.6640625" customWidth="1"/>
    <col min="12292" max="12292" width="39.77734375" customWidth="1"/>
    <col min="12293" max="12293" width="34.21875" customWidth="1"/>
    <col min="12294" max="12294" width="6.109375" customWidth="1"/>
    <col min="12295" max="12295" width="8.44140625" customWidth="1"/>
    <col min="12296" max="12296" width="15.44140625" customWidth="1"/>
    <col min="12297" max="12297" width="12.21875" customWidth="1"/>
    <col min="12298" max="12298" width="12.6640625" customWidth="1"/>
    <col min="12299" max="12299" width="12" customWidth="1"/>
    <col min="12300" max="12324" width="11.44140625" customWidth="1"/>
    <col min="12545" max="12545" width="2.109375" customWidth="1"/>
    <col min="12546" max="12546" width="7.88671875" customWidth="1"/>
    <col min="12547" max="12547" width="5.6640625" customWidth="1"/>
    <col min="12548" max="12548" width="39.77734375" customWidth="1"/>
    <col min="12549" max="12549" width="34.21875" customWidth="1"/>
    <col min="12550" max="12550" width="6.109375" customWidth="1"/>
    <col min="12551" max="12551" width="8.44140625" customWidth="1"/>
    <col min="12552" max="12552" width="15.44140625" customWidth="1"/>
    <col min="12553" max="12553" width="12.21875" customWidth="1"/>
    <col min="12554" max="12554" width="12.6640625" customWidth="1"/>
    <col min="12555" max="12555" width="12" customWidth="1"/>
    <col min="12556" max="12580" width="11.44140625" customWidth="1"/>
    <col min="12801" max="12801" width="2.109375" customWidth="1"/>
    <col min="12802" max="12802" width="7.88671875" customWidth="1"/>
    <col min="12803" max="12803" width="5.6640625" customWidth="1"/>
    <col min="12804" max="12804" width="39.77734375" customWidth="1"/>
    <col min="12805" max="12805" width="34.21875" customWidth="1"/>
    <col min="12806" max="12806" width="6.109375" customWidth="1"/>
    <col min="12807" max="12807" width="8.44140625" customWidth="1"/>
    <col min="12808" max="12808" width="15.44140625" customWidth="1"/>
    <col min="12809" max="12809" width="12.21875" customWidth="1"/>
    <col min="12810" max="12810" width="12.6640625" customWidth="1"/>
    <col min="12811" max="12811" width="12" customWidth="1"/>
    <col min="12812" max="12836" width="11.44140625" customWidth="1"/>
    <col min="13057" max="13057" width="2.109375" customWidth="1"/>
    <col min="13058" max="13058" width="7.88671875" customWidth="1"/>
    <col min="13059" max="13059" width="5.6640625" customWidth="1"/>
    <col min="13060" max="13060" width="39.77734375" customWidth="1"/>
    <col min="13061" max="13061" width="34.21875" customWidth="1"/>
    <col min="13062" max="13062" width="6.109375" customWidth="1"/>
    <col min="13063" max="13063" width="8.44140625" customWidth="1"/>
    <col min="13064" max="13064" width="15.44140625" customWidth="1"/>
    <col min="13065" max="13065" width="12.21875" customWidth="1"/>
    <col min="13066" max="13066" width="12.6640625" customWidth="1"/>
    <col min="13067" max="13067" width="12" customWidth="1"/>
    <col min="13068" max="13092" width="11.44140625" customWidth="1"/>
    <col min="13313" max="13313" width="2.109375" customWidth="1"/>
    <col min="13314" max="13314" width="7.88671875" customWidth="1"/>
    <col min="13315" max="13315" width="5.6640625" customWidth="1"/>
    <col min="13316" max="13316" width="39.77734375" customWidth="1"/>
    <col min="13317" max="13317" width="34.21875" customWidth="1"/>
    <col min="13318" max="13318" width="6.109375" customWidth="1"/>
    <col min="13319" max="13319" width="8.44140625" customWidth="1"/>
    <col min="13320" max="13320" width="15.44140625" customWidth="1"/>
    <col min="13321" max="13321" width="12.21875" customWidth="1"/>
    <col min="13322" max="13322" width="12.6640625" customWidth="1"/>
    <col min="13323" max="13323" width="12" customWidth="1"/>
    <col min="13324" max="13348" width="11.44140625" customWidth="1"/>
    <col min="13569" max="13569" width="2.109375" customWidth="1"/>
    <col min="13570" max="13570" width="7.88671875" customWidth="1"/>
    <col min="13571" max="13571" width="5.6640625" customWidth="1"/>
    <col min="13572" max="13572" width="39.77734375" customWidth="1"/>
    <col min="13573" max="13573" width="34.21875" customWidth="1"/>
    <col min="13574" max="13574" width="6.109375" customWidth="1"/>
    <col min="13575" max="13575" width="8.44140625" customWidth="1"/>
    <col min="13576" max="13576" width="15.44140625" customWidth="1"/>
    <col min="13577" max="13577" width="12.21875" customWidth="1"/>
    <col min="13578" max="13578" width="12.6640625" customWidth="1"/>
    <col min="13579" max="13579" width="12" customWidth="1"/>
    <col min="13580" max="13604" width="11.44140625" customWidth="1"/>
    <col min="13825" max="13825" width="2.109375" customWidth="1"/>
    <col min="13826" max="13826" width="7.88671875" customWidth="1"/>
    <col min="13827" max="13827" width="5.6640625" customWidth="1"/>
    <col min="13828" max="13828" width="39.77734375" customWidth="1"/>
    <col min="13829" max="13829" width="34.21875" customWidth="1"/>
    <col min="13830" max="13830" width="6.109375" customWidth="1"/>
    <col min="13831" max="13831" width="8.44140625" customWidth="1"/>
    <col min="13832" max="13832" width="15.44140625" customWidth="1"/>
    <col min="13833" max="13833" width="12.21875" customWidth="1"/>
    <col min="13834" max="13834" width="12.6640625" customWidth="1"/>
    <col min="13835" max="13835" width="12" customWidth="1"/>
    <col min="13836" max="13860" width="11.44140625" customWidth="1"/>
    <col min="14081" max="14081" width="2.109375" customWidth="1"/>
    <col min="14082" max="14082" width="7.88671875" customWidth="1"/>
    <col min="14083" max="14083" width="5.6640625" customWidth="1"/>
    <col min="14084" max="14084" width="39.77734375" customWidth="1"/>
    <col min="14085" max="14085" width="34.21875" customWidth="1"/>
    <col min="14086" max="14086" width="6.109375" customWidth="1"/>
    <col min="14087" max="14087" width="8.44140625" customWidth="1"/>
    <col min="14088" max="14088" width="15.44140625" customWidth="1"/>
    <col min="14089" max="14089" width="12.21875" customWidth="1"/>
    <col min="14090" max="14090" width="12.6640625" customWidth="1"/>
    <col min="14091" max="14091" width="12" customWidth="1"/>
    <col min="14092" max="14116" width="11.44140625" customWidth="1"/>
    <col min="14337" max="14337" width="2.109375" customWidth="1"/>
    <col min="14338" max="14338" width="7.88671875" customWidth="1"/>
    <col min="14339" max="14339" width="5.6640625" customWidth="1"/>
    <col min="14340" max="14340" width="39.77734375" customWidth="1"/>
    <col min="14341" max="14341" width="34.21875" customWidth="1"/>
    <col min="14342" max="14342" width="6.109375" customWidth="1"/>
    <col min="14343" max="14343" width="8.44140625" customWidth="1"/>
    <col min="14344" max="14344" width="15.44140625" customWidth="1"/>
    <col min="14345" max="14345" width="12.21875" customWidth="1"/>
    <col min="14346" max="14346" width="12.6640625" customWidth="1"/>
    <col min="14347" max="14347" width="12" customWidth="1"/>
    <col min="14348" max="14372" width="11.44140625" customWidth="1"/>
    <col min="14593" max="14593" width="2.109375" customWidth="1"/>
    <col min="14594" max="14594" width="7.88671875" customWidth="1"/>
    <col min="14595" max="14595" width="5.6640625" customWidth="1"/>
    <col min="14596" max="14596" width="39.77734375" customWidth="1"/>
    <col min="14597" max="14597" width="34.21875" customWidth="1"/>
    <col min="14598" max="14598" width="6.109375" customWidth="1"/>
    <col min="14599" max="14599" width="8.44140625" customWidth="1"/>
    <col min="14600" max="14600" width="15.44140625" customWidth="1"/>
    <col min="14601" max="14601" width="12.21875" customWidth="1"/>
    <col min="14602" max="14602" width="12.6640625" customWidth="1"/>
    <col min="14603" max="14603" width="12" customWidth="1"/>
    <col min="14604" max="14628" width="11.44140625" customWidth="1"/>
    <col min="14849" max="14849" width="2.109375" customWidth="1"/>
    <col min="14850" max="14850" width="7.88671875" customWidth="1"/>
    <col min="14851" max="14851" width="5.6640625" customWidth="1"/>
    <col min="14852" max="14852" width="39.77734375" customWidth="1"/>
    <col min="14853" max="14853" width="34.21875" customWidth="1"/>
    <col min="14854" max="14854" width="6.109375" customWidth="1"/>
    <col min="14855" max="14855" width="8.44140625" customWidth="1"/>
    <col min="14856" max="14856" width="15.44140625" customWidth="1"/>
    <col min="14857" max="14857" width="12.21875" customWidth="1"/>
    <col min="14858" max="14858" width="12.6640625" customWidth="1"/>
    <col min="14859" max="14859" width="12" customWidth="1"/>
    <col min="14860" max="14884" width="11.44140625" customWidth="1"/>
    <col min="15105" max="15105" width="2.109375" customWidth="1"/>
    <col min="15106" max="15106" width="7.88671875" customWidth="1"/>
    <col min="15107" max="15107" width="5.6640625" customWidth="1"/>
    <col min="15108" max="15108" width="39.77734375" customWidth="1"/>
    <col min="15109" max="15109" width="34.21875" customWidth="1"/>
    <col min="15110" max="15110" width="6.109375" customWidth="1"/>
    <col min="15111" max="15111" width="8.44140625" customWidth="1"/>
    <col min="15112" max="15112" width="15.44140625" customWidth="1"/>
    <col min="15113" max="15113" width="12.21875" customWidth="1"/>
    <col min="15114" max="15114" width="12.6640625" customWidth="1"/>
    <col min="15115" max="15115" width="12" customWidth="1"/>
    <col min="15116" max="15140" width="11.44140625" customWidth="1"/>
    <col min="15361" max="15361" width="2.109375" customWidth="1"/>
    <col min="15362" max="15362" width="7.88671875" customWidth="1"/>
    <col min="15363" max="15363" width="5.6640625" customWidth="1"/>
    <col min="15364" max="15364" width="39.77734375" customWidth="1"/>
    <col min="15365" max="15365" width="34.21875" customWidth="1"/>
    <col min="15366" max="15366" width="6.109375" customWidth="1"/>
    <col min="15367" max="15367" width="8.44140625" customWidth="1"/>
    <col min="15368" max="15368" width="15.44140625" customWidth="1"/>
    <col min="15369" max="15369" width="12.21875" customWidth="1"/>
    <col min="15370" max="15370" width="12.6640625" customWidth="1"/>
    <col min="15371" max="15371" width="12" customWidth="1"/>
    <col min="15372" max="15396" width="11.44140625" customWidth="1"/>
    <col min="15617" max="15617" width="2.109375" customWidth="1"/>
    <col min="15618" max="15618" width="7.88671875" customWidth="1"/>
    <col min="15619" max="15619" width="5.6640625" customWidth="1"/>
    <col min="15620" max="15620" width="39.77734375" customWidth="1"/>
    <col min="15621" max="15621" width="34.21875" customWidth="1"/>
    <col min="15622" max="15622" width="6.109375" customWidth="1"/>
    <col min="15623" max="15623" width="8.44140625" customWidth="1"/>
    <col min="15624" max="15624" width="15.44140625" customWidth="1"/>
    <col min="15625" max="15625" width="12.21875" customWidth="1"/>
    <col min="15626" max="15626" width="12.6640625" customWidth="1"/>
    <col min="15627" max="15627" width="12" customWidth="1"/>
    <col min="15628" max="15652" width="11.44140625" customWidth="1"/>
    <col min="15873" max="15873" width="2.109375" customWidth="1"/>
    <col min="15874" max="15874" width="7.88671875" customWidth="1"/>
    <col min="15875" max="15875" width="5.6640625" customWidth="1"/>
    <col min="15876" max="15876" width="39.77734375" customWidth="1"/>
    <col min="15877" max="15877" width="34.21875" customWidth="1"/>
    <col min="15878" max="15878" width="6.109375" customWidth="1"/>
    <col min="15879" max="15879" width="8.44140625" customWidth="1"/>
    <col min="15880" max="15880" width="15.44140625" customWidth="1"/>
    <col min="15881" max="15881" width="12.21875" customWidth="1"/>
    <col min="15882" max="15882" width="12.6640625" customWidth="1"/>
    <col min="15883" max="15883" width="12" customWidth="1"/>
    <col min="15884" max="15908" width="11.44140625" customWidth="1"/>
    <col min="16129" max="16129" width="2.109375" customWidth="1"/>
    <col min="16130" max="16130" width="7.88671875" customWidth="1"/>
    <col min="16131" max="16131" width="5.6640625" customWidth="1"/>
    <col min="16132" max="16132" width="39.77734375" customWidth="1"/>
    <col min="16133" max="16133" width="34.21875" customWidth="1"/>
    <col min="16134" max="16134" width="6.109375" customWidth="1"/>
    <col min="16135" max="16135" width="8.44140625" customWidth="1"/>
    <col min="16136" max="16136" width="15.44140625" customWidth="1"/>
    <col min="16137" max="16137" width="12.21875" customWidth="1"/>
    <col min="16138" max="16138" width="12.6640625" customWidth="1"/>
    <col min="16139" max="16139" width="12" customWidth="1"/>
    <col min="16140" max="16164" width="11.44140625" customWidth="1"/>
  </cols>
  <sheetData>
    <row r="1" spans="1:37" ht="18.75" thickBot="1" x14ac:dyDescent="0.25">
      <c r="A1" s="164"/>
      <c r="B1" s="145"/>
      <c r="C1" s="161" t="s">
        <v>393</v>
      </c>
      <c r="D1" s="191"/>
      <c r="E1" s="252"/>
      <c r="F1" s="164"/>
      <c r="G1" s="164"/>
      <c r="H1" s="164"/>
      <c r="I1" s="164"/>
      <c r="J1" s="165"/>
      <c r="K1" s="165"/>
      <c r="L1" s="253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4"/>
      <c r="AI1" s="165"/>
      <c r="AJ1" s="165"/>
      <c r="AK1" s="165"/>
    </row>
    <row r="2" spans="1:37" ht="48" thickBot="1" x14ac:dyDescent="0.25">
      <c r="A2" s="168"/>
      <c r="B2" s="168"/>
      <c r="C2" s="254" t="s">
        <v>361</v>
      </c>
      <c r="D2" s="170" t="s">
        <v>138</v>
      </c>
      <c r="E2" s="255" t="s">
        <v>110</v>
      </c>
      <c r="F2" s="170" t="s">
        <v>139</v>
      </c>
      <c r="G2" s="170" t="s">
        <v>188</v>
      </c>
      <c r="H2" s="652"/>
      <c r="I2" s="256"/>
      <c r="J2" s="256"/>
      <c r="K2" s="662" t="str">
        <f>'WRZ summary'!G5</f>
        <v>Revised Base Year 2019-2020</v>
      </c>
      <c r="L2" s="196" t="str">
        <f>'WRZ summary'!H5</f>
        <v>2020-21</v>
      </c>
      <c r="M2" s="196" t="str">
        <f>'WRZ summary'!I5</f>
        <v>2021-22</v>
      </c>
      <c r="N2" s="196" t="str">
        <f>'WRZ summary'!J5</f>
        <v>2022-23</v>
      </c>
      <c r="O2" s="196" t="str">
        <f>'WRZ summary'!K5</f>
        <v>2023-24</v>
      </c>
      <c r="P2" s="196" t="str">
        <f>'WRZ summary'!L5</f>
        <v>2024-25</v>
      </c>
      <c r="Q2" s="196" t="str">
        <f>'WRZ summary'!M5</f>
        <v>2025-26</v>
      </c>
      <c r="R2" s="196" t="str">
        <f>'WRZ summary'!N5</f>
        <v>2026-27</v>
      </c>
      <c r="S2" s="196" t="str">
        <f>'WRZ summary'!O5</f>
        <v>2027-28</v>
      </c>
      <c r="T2" s="196" t="str">
        <f>'WRZ summary'!P5</f>
        <v>2028-29</v>
      </c>
      <c r="U2" s="196" t="str">
        <f>'WRZ summary'!Q5</f>
        <v>2029-2030</v>
      </c>
      <c r="V2" s="196" t="str">
        <f>'WRZ summary'!R5</f>
        <v>2030-2031</v>
      </c>
      <c r="W2" s="196" t="str">
        <f>'WRZ summary'!S5</f>
        <v>2031-2032</v>
      </c>
      <c r="X2" s="196" t="str">
        <f>'WRZ summary'!T5</f>
        <v>2032-33</v>
      </c>
      <c r="Y2" s="196" t="str">
        <f>'WRZ summary'!U5</f>
        <v>2033-34</v>
      </c>
      <c r="Z2" s="196" t="str">
        <f>'WRZ summary'!V5</f>
        <v>2034-35</v>
      </c>
      <c r="AA2" s="196" t="str">
        <f>'WRZ summary'!W5</f>
        <v>2035-36</v>
      </c>
      <c r="AB2" s="196" t="str">
        <f>'WRZ summary'!X5</f>
        <v>2036-37</v>
      </c>
      <c r="AC2" s="196" t="str">
        <f>'WRZ summary'!Y5</f>
        <v>2037-38</v>
      </c>
      <c r="AD2" s="196" t="str">
        <f>'WRZ summary'!Z5</f>
        <v>2038-39</v>
      </c>
      <c r="AE2" s="196" t="str">
        <f>'WRZ summary'!AA5</f>
        <v>2039-40</v>
      </c>
      <c r="AF2" s="196" t="str">
        <f>'WRZ summary'!AB5</f>
        <v>2040-41</v>
      </c>
      <c r="AG2" s="196" t="str">
        <f>'WRZ summary'!AC5</f>
        <v>2041-42</v>
      </c>
      <c r="AH2" s="196" t="str">
        <f>'WRZ summary'!AD5</f>
        <v>2042-43</v>
      </c>
      <c r="AI2" s="196" t="str">
        <f>'WRZ summary'!AE5</f>
        <v>2043-44</v>
      </c>
      <c r="AJ2" s="174" t="str">
        <f>'WRZ summary'!AF5</f>
        <v>2044-45</v>
      </c>
      <c r="AK2" s="257"/>
    </row>
    <row r="3" spans="1:37" ht="15.75" thickBot="1" x14ac:dyDescent="0.25">
      <c r="A3" s="160"/>
      <c r="B3" s="719" t="s">
        <v>143</v>
      </c>
      <c r="C3" s="258" t="s">
        <v>394</v>
      </c>
      <c r="D3" s="386" t="s">
        <v>395</v>
      </c>
      <c r="E3" s="608" t="s">
        <v>141</v>
      </c>
      <c r="F3" s="259" t="s">
        <v>73</v>
      </c>
      <c r="G3" s="259">
        <v>2</v>
      </c>
      <c r="H3" s="658"/>
      <c r="I3" s="338"/>
      <c r="J3" s="338"/>
      <c r="K3" s="625">
        <f>'2. BL Supply'!K3</f>
        <v>0</v>
      </c>
      <c r="L3" s="330">
        <f>'2. BL Supply'!L3</f>
        <v>0</v>
      </c>
      <c r="M3" s="330">
        <f>'2. BL Supply'!M3</f>
        <v>0</v>
      </c>
      <c r="N3" s="330">
        <f>'2. BL Supply'!N3</f>
        <v>0</v>
      </c>
      <c r="O3" s="330">
        <f>'2. BL Supply'!O3</f>
        <v>0</v>
      </c>
      <c r="P3" s="330">
        <f>'2. BL Supply'!P3</f>
        <v>0</v>
      </c>
      <c r="Q3" s="330">
        <f>'2. BL Supply'!Q3</f>
        <v>0</v>
      </c>
      <c r="R3" s="330">
        <f>'2. BL Supply'!R3</f>
        <v>0</v>
      </c>
      <c r="S3" s="330">
        <f>'2. BL Supply'!S3</f>
        <v>0</v>
      </c>
      <c r="T3" s="330">
        <f>'2. BL Supply'!T3</f>
        <v>0</v>
      </c>
      <c r="U3" s="330">
        <f>'2. BL Supply'!U3</f>
        <v>0</v>
      </c>
      <c r="V3" s="330">
        <f>'2. BL Supply'!V3</f>
        <v>0</v>
      </c>
      <c r="W3" s="330">
        <f>'2. BL Supply'!W3</f>
        <v>0</v>
      </c>
      <c r="X3" s="330">
        <f>'2. BL Supply'!X3</f>
        <v>0</v>
      </c>
      <c r="Y3" s="330">
        <f>'2. BL Supply'!Y3</f>
        <v>0</v>
      </c>
      <c r="Z3" s="330">
        <f>'2. BL Supply'!Z3</f>
        <v>0</v>
      </c>
      <c r="AA3" s="330">
        <f>'2. BL Supply'!AA3</f>
        <v>0</v>
      </c>
      <c r="AB3" s="330">
        <f>'2. BL Supply'!AB3</f>
        <v>0</v>
      </c>
      <c r="AC3" s="330">
        <f>'2. BL Supply'!AC3</f>
        <v>0</v>
      </c>
      <c r="AD3" s="330">
        <f>'2. BL Supply'!AD3</f>
        <v>0</v>
      </c>
      <c r="AE3" s="330">
        <f>'2. BL Supply'!AE3</f>
        <v>0</v>
      </c>
      <c r="AF3" s="330">
        <f>'2. BL Supply'!AF3</f>
        <v>0</v>
      </c>
      <c r="AG3" s="330">
        <f>'2. BL Supply'!AG3</f>
        <v>0</v>
      </c>
      <c r="AH3" s="330">
        <f>'2. BL Supply'!AH3</f>
        <v>0</v>
      </c>
      <c r="AI3" s="330">
        <f>'2. BL Supply'!AI3</f>
        <v>0</v>
      </c>
      <c r="AJ3" s="330">
        <f>'2. BL Supply'!AJ3</f>
        <v>0</v>
      </c>
      <c r="AK3" s="158"/>
    </row>
    <row r="4" spans="1:37" x14ac:dyDescent="0.2">
      <c r="A4" s="160"/>
      <c r="B4" s="720"/>
      <c r="C4" s="260" t="s">
        <v>396</v>
      </c>
      <c r="D4" s="327" t="s">
        <v>397</v>
      </c>
      <c r="E4" s="261" t="s">
        <v>398</v>
      </c>
      <c r="F4" s="262" t="s">
        <v>73</v>
      </c>
      <c r="G4" s="262">
        <v>2</v>
      </c>
      <c r="H4" s="636"/>
      <c r="I4" s="338"/>
      <c r="J4" s="338"/>
      <c r="K4" s="625">
        <f>'2. BL Supply'!K4+'6. Preferred (Scenario Yr)'!K13</f>
        <v>0</v>
      </c>
      <c r="L4" s="330">
        <f>'2. BL Supply'!L4+'6. Preferred (Scenario Yr)'!L13</f>
        <v>0</v>
      </c>
      <c r="M4" s="330">
        <f>'2. BL Supply'!M4+'6. Preferred (Scenario Yr)'!M13</f>
        <v>0</v>
      </c>
      <c r="N4" s="330">
        <f>'2. BL Supply'!N4+'6. Preferred (Scenario Yr)'!N13</f>
        <v>0</v>
      </c>
      <c r="O4" s="330">
        <f>'2. BL Supply'!O4+'6. Preferred (Scenario Yr)'!O13</f>
        <v>0</v>
      </c>
      <c r="P4" s="330">
        <f>'2. BL Supply'!P4+'6. Preferred (Scenario Yr)'!P13</f>
        <v>0</v>
      </c>
      <c r="Q4" s="330">
        <f>'2. BL Supply'!Q4+'6. Preferred (Scenario Yr)'!Q13</f>
        <v>0</v>
      </c>
      <c r="R4" s="330">
        <f>'2. BL Supply'!R4+'6. Preferred (Scenario Yr)'!R13</f>
        <v>0</v>
      </c>
      <c r="S4" s="330">
        <f>'2. BL Supply'!S4+'6. Preferred (Scenario Yr)'!S13</f>
        <v>0</v>
      </c>
      <c r="T4" s="330">
        <f>'2. BL Supply'!T4+'6. Preferred (Scenario Yr)'!T13</f>
        <v>0</v>
      </c>
      <c r="U4" s="330">
        <f>'2. BL Supply'!U4+'6. Preferred (Scenario Yr)'!U13</f>
        <v>0</v>
      </c>
      <c r="V4" s="330">
        <f>'2. BL Supply'!V4+'6. Preferred (Scenario Yr)'!V13</f>
        <v>0</v>
      </c>
      <c r="W4" s="330">
        <f>'2. BL Supply'!W4+'6. Preferred (Scenario Yr)'!W13</f>
        <v>0</v>
      </c>
      <c r="X4" s="330">
        <f>'2. BL Supply'!X4+'6. Preferred (Scenario Yr)'!X13</f>
        <v>0</v>
      </c>
      <c r="Y4" s="330">
        <f>'2. BL Supply'!Y4+'6. Preferred (Scenario Yr)'!Y13</f>
        <v>0</v>
      </c>
      <c r="Z4" s="330">
        <f>'2. BL Supply'!Z4+'6. Preferred (Scenario Yr)'!Z13</f>
        <v>0</v>
      </c>
      <c r="AA4" s="330">
        <f>'2. BL Supply'!AA4+'6. Preferred (Scenario Yr)'!AA13</f>
        <v>0</v>
      </c>
      <c r="AB4" s="330">
        <f>'2. BL Supply'!AB4+'6. Preferred (Scenario Yr)'!AB13</f>
        <v>0</v>
      </c>
      <c r="AC4" s="330">
        <f>'2. BL Supply'!AC4+'6. Preferred (Scenario Yr)'!AC13</f>
        <v>0</v>
      </c>
      <c r="AD4" s="330">
        <f>'2. BL Supply'!AD4+'6. Preferred (Scenario Yr)'!AD13</f>
        <v>0</v>
      </c>
      <c r="AE4" s="330">
        <f>'2. BL Supply'!AE4+'6. Preferred (Scenario Yr)'!AE13</f>
        <v>0</v>
      </c>
      <c r="AF4" s="330">
        <f>'2. BL Supply'!AF4+'6. Preferred (Scenario Yr)'!AF13</f>
        <v>0</v>
      </c>
      <c r="AG4" s="330">
        <f>'2. BL Supply'!AG4+'6. Preferred (Scenario Yr)'!AG13</f>
        <v>0</v>
      </c>
      <c r="AH4" s="330">
        <f>'2. BL Supply'!AH4+'6. Preferred (Scenario Yr)'!AH13</f>
        <v>0</v>
      </c>
      <c r="AI4" s="330">
        <f>'2. BL Supply'!AI4+'6. Preferred (Scenario Yr)'!AI13</f>
        <v>0</v>
      </c>
      <c r="AJ4" s="330">
        <f>'2. BL Supply'!AJ4+'6. Preferred (Scenario Yr)'!AJ13</f>
        <v>0</v>
      </c>
      <c r="AK4" s="158"/>
    </row>
    <row r="5" spans="1:37" x14ac:dyDescent="0.2">
      <c r="A5" s="183"/>
      <c r="B5" s="720"/>
      <c r="C5" s="263" t="s">
        <v>120</v>
      </c>
      <c r="D5" s="264" t="s">
        <v>120</v>
      </c>
      <c r="E5" s="265" t="s">
        <v>120</v>
      </c>
      <c r="F5" s="266" t="s">
        <v>120</v>
      </c>
      <c r="G5" s="266">
        <v>2</v>
      </c>
      <c r="H5" s="663"/>
      <c r="I5" s="267"/>
      <c r="J5" s="267"/>
      <c r="K5" s="626" t="s">
        <v>120</v>
      </c>
      <c r="L5" s="268" t="s">
        <v>120</v>
      </c>
      <c r="M5" s="268" t="s">
        <v>120</v>
      </c>
      <c r="N5" s="268" t="s">
        <v>120</v>
      </c>
      <c r="O5" s="268" t="s">
        <v>120</v>
      </c>
      <c r="P5" s="268" t="s">
        <v>120</v>
      </c>
      <c r="Q5" s="268" t="s">
        <v>120</v>
      </c>
      <c r="R5" s="268" t="s">
        <v>120</v>
      </c>
      <c r="S5" s="268" t="s">
        <v>120</v>
      </c>
      <c r="T5" s="268" t="s">
        <v>120</v>
      </c>
      <c r="U5" s="268" t="s">
        <v>120</v>
      </c>
      <c r="V5" s="268" t="s">
        <v>120</v>
      </c>
      <c r="W5" s="268" t="s">
        <v>120</v>
      </c>
      <c r="X5" s="268" t="s">
        <v>120</v>
      </c>
      <c r="Y5" s="268" t="s">
        <v>120</v>
      </c>
      <c r="Z5" s="268" t="s">
        <v>120</v>
      </c>
      <c r="AA5" s="268" t="s">
        <v>120</v>
      </c>
      <c r="AB5" s="268" t="s">
        <v>120</v>
      </c>
      <c r="AC5" s="268" t="s">
        <v>120</v>
      </c>
      <c r="AD5" s="268" t="s">
        <v>120</v>
      </c>
      <c r="AE5" s="268" t="s">
        <v>120</v>
      </c>
      <c r="AF5" s="268" t="s">
        <v>120</v>
      </c>
      <c r="AG5" s="268" t="s">
        <v>120</v>
      </c>
      <c r="AH5" s="268" t="s">
        <v>120</v>
      </c>
      <c r="AI5" s="268" t="s">
        <v>120</v>
      </c>
      <c r="AJ5" s="268" t="s">
        <v>120</v>
      </c>
      <c r="AK5" s="158"/>
    </row>
    <row r="6" spans="1:37" x14ac:dyDescent="0.2">
      <c r="A6" s="183"/>
      <c r="B6" s="720"/>
      <c r="C6" s="263" t="s">
        <v>120</v>
      </c>
      <c r="D6" s="264" t="s">
        <v>120</v>
      </c>
      <c r="E6" s="265" t="s">
        <v>120</v>
      </c>
      <c r="F6" s="266" t="s">
        <v>120</v>
      </c>
      <c r="G6" s="266">
        <v>2</v>
      </c>
      <c r="H6" s="663"/>
      <c r="I6" s="267"/>
      <c r="J6" s="267"/>
      <c r="K6" s="626" t="s">
        <v>120</v>
      </c>
      <c r="L6" s="268" t="s">
        <v>120</v>
      </c>
      <c r="M6" s="268" t="s">
        <v>120</v>
      </c>
      <c r="N6" s="268" t="s">
        <v>120</v>
      </c>
      <c r="O6" s="268" t="s">
        <v>120</v>
      </c>
      <c r="P6" s="268" t="s">
        <v>120</v>
      </c>
      <c r="Q6" s="268" t="s">
        <v>120</v>
      </c>
      <c r="R6" s="268" t="s">
        <v>120</v>
      </c>
      <c r="S6" s="268" t="s">
        <v>120</v>
      </c>
      <c r="T6" s="268" t="s">
        <v>120</v>
      </c>
      <c r="U6" s="268" t="s">
        <v>120</v>
      </c>
      <c r="V6" s="268" t="s">
        <v>120</v>
      </c>
      <c r="W6" s="268" t="s">
        <v>120</v>
      </c>
      <c r="X6" s="268" t="s">
        <v>120</v>
      </c>
      <c r="Y6" s="268" t="s">
        <v>120</v>
      </c>
      <c r="Z6" s="268" t="s">
        <v>120</v>
      </c>
      <c r="AA6" s="268" t="s">
        <v>120</v>
      </c>
      <c r="AB6" s="268" t="s">
        <v>120</v>
      </c>
      <c r="AC6" s="268" t="s">
        <v>120</v>
      </c>
      <c r="AD6" s="268" t="s">
        <v>120</v>
      </c>
      <c r="AE6" s="268" t="s">
        <v>120</v>
      </c>
      <c r="AF6" s="268" t="s">
        <v>120</v>
      </c>
      <c r="AG6" s="268" t="s">
        <v>120</v>
      </c>
      <c r="AH6" s="268" t="s">
        <v>120</v>
      </c>
      <c r="AI6" s="268" t="s">
        <v>120</v>
      </c>
      <c r="AJ6" s="268" t="s">
        <v>120</v>
      </c>
      <c r="AK6" s="158"/>
    </row>
    <row r="7" spans="1:37" ht="15.75" thickBot="1" x14ac:dyDescent="0.25">
      <c r="A7" s="183"/>
      <c r="B7" s="720"/>
      <c r="C7" s="263" t="s">
        <v>120</v>
      </c>
      <c r="D7" s="269" t="s">
        <v>120</v>
      </c>
      <c r="E7" s="265" t="s">
        <v>120</v>
      </c>
      <c r="F7" s="266" t="s">
        <v>120</v>
      </c>
      <c r="G7" s="266">
        <v>2</v>
      </c>
      <c r="H7" s="663"/>
      <c r="I7" s="267"/>
      <c r="J7" s="267"/>
      <c r="K7" s="626" t="s">
        <v>120</v>
      </c>
      <c r="L7" s="268" t="s">
        <v>120</v>
      </c>
      <c r="M7" s="268" t="s">
        <v>120</v>
      </c>
      <c r="N7" s="268" t="s">
        <v>120</v>
      </c>
      <c r="O7" s="268" t="s">
        <v>120</v>
      </c>
      <c r="P7" s="268" t="s">
        <v>120</v>
      </c>
      <c r="Q7" s="268" t="s">
        <v>120</v>
      </c>
      <c r="R7" s="268" t="s">
        <v>120</v>
      </c>
      <c r="S7" s="268" t="s">
        <v>120</v>
      </c>
      <c r="T7" s="268" t="s">
        <v>120</v>
      </c>
      <c r="U7" s="268" t="s">
        <v>120</v>
      </c>
      <c r="V7" s="268" t="s">
        <v>120</v>
      </c>
      <c r="W7" s="268" t="s">
        <v>120</v>
      </c>
      <c r="X7" s="268" t="s">
        <v>120</v>
      </c>
      <c r="Y7" s="268" t="s">
        <v>120</v>
      </c>
      <c r="Z7" s="268" t="s">
        <v>120</v>
      </c>
      <c r="AA7" s="268" t="s">
        <v>120</v>
      </c>
      <c r="AB7" s="268" t="s">
        <v>120</v>
      </c>
      <c r="AC7" s="268" t="s">
        <v>120</v>
      </c>
      <c r="AD7" s="268" t="s">
        <v>120</v>
      </c>
      <c r="AE7" s="268" t="s">
        <v>120</v>
      </c>
      <c r="AF7" s="268" t="s">
        <v>120</v>
      </c>
      <c r="AG7" s="268" t="s">
        <v>120</v>
      </c>
      <c r="AH7" s="268" t="s">
        <v>120</v>
      </c>
      <c r="AI7" s="268" t="s">
        <v>120</v>
      </c>
      <c r="AJ7" s="268" t="s">
        <v>120</v>
      </c>
      <c r="AK7" s="158"/>
    </row>
    <row r="8" spans="1:37" x14ac:dyDescent="0.2">
      <c r="A8" s="160"/>
      <c r="B8" s="720"/>
      <c r="C8" s="260" t="s">
        <v>399</v>
      </c>
      <c r="D8" s="327" t="s">
        <v>400</v>
      </c>
      <c r="E8" s="261" t="s">
        <v>401</v>
      </c>
      <c r="F8" s="262" t="s">
        <v>73</v>
      </c>
      <c r="G8" s="262">
        <v>2</v>
      </c>
      <c r="H8" s="636"/>
      <c r="I8" s="338"/>
      <c r="J8" s="338"/>
      <c r="K8" s="625">
        <f>'2. BL Supply'!K7+'6. Preferred (Scenario Yr)'!K16</f>
        <v>0</v>
      </c>
      <c r="L8" s="330">
        <f>'2. BL Supply'!L7+'6. Preferred (Scenario Yr)'!L16</f>
        <v>0</v>
      </c>
      <c r="M8" s="330">
        <f>'2. BL Supply'!M7+'6. Preferred (Scenario Yr)'!M16</f>
        <v>0</v>
      </c>
      <c r="N8" s="330">
        <f>'2. BL Supply'!N7+'6. Preferred (Scenario Yr)'!N16</f>
        <v>0</v>
      </c>
      <c r="O8" s="330">
        <f>'2. BL Supply'!O7+'6. Preferred (Scenario Yr)'!O16</f>
        <v>0</v>
      </c>
      <c r="P8" s="330">
        <f>'2. BL Supply'!P7+'6. Preferred (Scenario Yr)'!P16</f>
        <v>0</v>
      </c>
      <c r="Q8" s="330">
        <f>'2. BL Supply'!Q7+'6. Preferred (Scenario Yr)'!Q16</f>
        <v>0</v>
      </c>
      <c r="R8" s="330">
        <f>'2. BL Supply'!R7+'6. Preferred (Scenario Yr)'!R16</f>
        <v>0</v>
      </c>
      <c r="S8" s="330">
        <f>'2. BL Supply'!S7+'6. Preferred (Scenario Yr)'!S16</f>
        <v>0</v>
      </c>
      <c r="T8" s="330">
        <f>'2. BL Supply'!T7+'6. Preferred (Scenario Yr)'!T16</f>
        <v>0</v>
      </c>
      <c r="U8" s="330">
        <f>'2. BL Supply'!U7+'6. Preferred (Scenario Yr)'!U16</f>
        <v>0</v>
      </c>
      <c r="V8" s="330">
        <f>'2. BL Supply'!V7+'6. Preferred (Scenario Yr)'!V16</f>
        <v>0</v>
      </c>
      <c r="W8" s="330">
        <f>'2. BL Supply'!W7+'6. Preferred (Scenario Yr)'!W16</f>
        <v>0</v>
      </c>
      <c r="X8" s="330">
        <f>'2. BL Supply'!X7+'6. Preferred (Scenario Yr)'!X16</f>
        <v>0</v>
      </c>
      <c r="Y8" s="330">
        <f>'2. BL Supply'!Y7+'6. Preferred (Scenario Yr)'!Y16</f>
        <v>0</v>
      </c>
      <c r="Z8" s="330">
        <f>'2. BL Supply'!Z7+'6. Preferred (Scenario Yr)'!Z16</f>
        <v>0</v>
      </c>
      <c r="AA8" s="330">
        <f>'2. BL Supply'!AA7+'6. Preferred (Scenario Yr)'!AA16</f>
        <v>0</v>
      </c>
      <c r="AB8" s="330">
        <f>'2. BL Supply'!AB7+'6. Preferred (Scenario Yr)'!AB16</f>
        <v>0</v>
      </c>
      <c r="AC8" s="330">
        <f>'2. BL Supply'!AC7+'6. Preferred (Scenario Yr)'!AC16</f>
        <v>0</v>
      </c>
      <c r="AD8" s="330">
        <f>'2. BL Supply'!AD7+'6. Preferred (Scenario Yr)'!AD16</f>
        <v>0</v>
      </c>
      <c r="AE8" s="330">
        <f>'2. BL Supply'!AE7+'6. Preferred (Scenario Yr)'!AE16</f>
        <v>0</v>
      </c>
      <c r="AF8" s="330">
        <f>'2. BL Supply'!AF7+'6. Preferred (Scenario Yr)'!AF16</f>
        <v>0</v>
      </c>
      <c r="AG8" s="330">
        <f>'2. BL Supply'!AG7+'6. Preferred (Scenario Yr)'!AG16</f>
        <v>0</v>
      </c>
      <c r="AH8" s="330">
        <f>'2. BL Supply'!AH7+'6. Preferred (Scenario Yr)'!AH16</f>
        <v>0</v>
      </c>
      <c r="AI8" s="330">
        <f>'2. BL Supply'!AI7+'6. Preferred (Scenario Yr)'!AI16</f>
        <v>0</v>
      </c>
      <c r="AJ8" s="330">
        <f>'2. BL Supply'!AJ7+'6. Preferred (Scenario Yr)'!AJ16</f>
        <v>0</v>
      </c>
      <c r="AK8" s="158"/>
    </row>
    <row r="9" spans="1:37" x14ac:dyDescent="0.2">
      <c r="A9" s="183"/>
      <c r="B9" s="720"/>
      <c r="C9" s="263" t="s">
        <v>120</v>
      </c>
      <c r="D9" s="264" t="s">
        <v>120</v>
      </c>
      <c r="E9" s="270" t="s">
        <v>120</v>
      </c>
      <c r="F9" s="271" t="s">
        <v>120</v>
      </c>
      <c r="G9" s="271">
        <v>2</v>
      </c>
      <c r="H9" s="663"/>
      <c r="I9" s="267"/>
      <c r="J9" s="267"/>
      <c r="K9" s="626" t="s">
        <v>120</v>
      </c>
      <c r="L9" s="268" t="s">
        <v>120</v>
      </c>
      <c r="M9" s="268" t="s">
        <v>120</v>
      </c>
      <c r="N9" s="268" t="s">
        <v>120</v>
      </c>
      <c r="O9" s="268" t="s">
        <v>120</v>
      </c>
      <c r="P9" s="268" t="s">
        <v>120</v>
      </c>
      <c r="Q9" s="268" t="s">
        <v>120</v>
      </c>
      <c r="R9" s="268" t="s">
        <v>120</v>
      </c>
      <c r="S9" s="268" t="s">
        <v>120</v>
      </c>
      <c r="T9" s="268" t="s">
        <v>120</v>
      </c>
      <c r="U9" s="268" t="s">
        <v>120</v>
      </c>
      <c r="V9" s="268" t="s">
        <v>120</v>
      </c>
      <c r="W9" s="268" t="s">
        <v>120</v>
      </c>
      <c r="X9" s="268" t="s">
        <v>120</v>
      </c>
      <c r="Y9" s="268" t="s">
        <v>120</v>
      </c>
      <c r="Z9" s="268" t="s">
        <v>120</v>
      </c>
      <c r="AA9" s="268" t="s">
        <v>120</v>
      </c>
      <c r="AB9" s="268" t="s">
        <v>120</v>
      </c>
      <c r="AC9" s="268" t="s">
        <v>120</v>
      </c>
      <c r="AD9" s="268" t="s">
        <v>120</v>
      </c>
      <c r="AE9" s="268" t="s">
        <v>120</v>
      </c>
      <c r="AF9" s="268" t="s">
        <v>120</v>
      </c>
      <c r="AG9" s="268" t="s">
        <v>120</v>
      </c>
      <c r="AH9" s="268" t="s">
        <v>120</v>
      </c>
      <c r="AI9" s="268" t="s">
        <v>120</v>
      </c>
      <c r="AJ9" s="268" t="s">
        <v>120</v>
      </c>
      <c r="AK9" s="158"/>
    </row>
    <row r="10" spans="1:37" x14ac:dyDescent="0.2">
      <c r="A10" s="183"/>
      <c r="B10" s="720"/>
      <c r="C10" s="263" t="s">
        <v>120</v>
      </c>
      <c r="D10" s="269" t="s">
        <v>120</v>
      </c>
      <c r="E10" s="272" t="s">
        <v>120</v>
      </c>
      <c r="F10" s="273" t="s">
        <v>120</v>
      </c>
      <c r="G10" s="271">
        <v>2</v>
      </c>
      <c r="H10" s="663"/>
      <c r="I10" s="267"/>
      <c r="J10" s="267"/>
      <c r="K10" s="626" t="s">
        <v>120</v>
      </c>
      <c r="L10" s="268" t="s">
        <v>120</v>
      </c>
      <c r="M10" s="268" t="s">
        <v>120</v>
      </c>
      <c r="N10" s="268" t="s">
        <v>120</v>
      </c>
      <c r="O10" s="268" t="s">
        <v>120</v>
      </c>
      <c r="P10" s="268" t="s">
        <v>120</v>
      </c>
      <c r="Q10" s="268" t="s">
        <v>120</v>
      </c>
      <c r="R10" s="268" t="s">
        <v>120</v>
      </c>
      <c r="S10" s="268" t="s">
        <v>120</v>
      </c>
      <c r="T10" s="268" t="s">
        <v>120</v>
      </c>
      <c r="U10" s="268" t="s">
        <v>120</v>
      </c>
      <c r="V10" s="268" t="s">
        <v>120</v>
      </c>
      <c r="W10" s="268" t="s">
        <v>120</v>
      </c>
      <c r="X10" s="268" t="s">
        <v>120</v>
      </c>
      <c r="Y10" s="268" t="s">
        <v>120</v>
      </c>
      <c r="Z10" s="268" t="s">
        <v>120</v>
      </c>
      <c r="AA10" s="268" t="s">
        <v>120</v>
      </c>
      <c r="AB10" s="268" t="s">
        <v>120</v>
      </c>
      <c r="AC10" s="268" t="s">
        <v>120</v>
      </c>
      <c r="AD10" s="268" t="s">
        <v>120</v>
      </c>
      <c r="AE10" s="268" t="s">
        <v>120</v>
      </c>
      <c r="AF10" s="268" t="s">
        <v>120</v>
      </c>
      <c r="AG10" s="268" t="s">
        <v>120</v>
      </c>
      <c r="AH10" s="268" t="s">
        <v>120</v>
      </c>
      <c r="AI10" s="268" t="s">
        <v>120</v>
      </c>
      <c r="AJ10" s="268" t="s">
        <v>120</v>
      </c>
      <c r="AK10" s="158"/>
    </row>
    <row r="11" spans="1:37" x14ac:dyDescent="0.2">
      <c r="A11" s="183"/>
      <c r="B11" s="720"/>
      <c r="C11" s="263" t="s">
        <v>120</v>
      </c>
      <c r="D11" s="269" t="s">
        <v>120</v>
      </c>
      <c r="E11" s="272" t="s">
        <v>120</v>
      </c>
      <c r="F11" s="273" t="s">
        <v>120</v>
      </c>
      <c r="G11" s="271">
        <v>2</v>
      </c>
      <c r="H11" s="663"/>
      <c r="I11" s="267"/>
      <c r="J11" s="267"/>
      <c r="K11" s="626" t="s">
        <v>120</v>
      </c>
      <c r="L11" s="268" t="s">
        <v>120</v>
      </c>
      <c r="M11" s="268" t="s">
        <v>120</v>
      </c>
      <c r="N11" s="268" t="s">
        <v>120</v>
      </c>
      <c r="O11" s="268" t="s">
        <v>120</v>
      </c>
      <c r="P11" s="268" t="s">
        <v>120</v>
      </c>
      <c r="Q11" s="268" t="s">
        <v>120</v>
      </c>
      <c r="R11" s="268" t="s">
        <v>120</v>
      </c>
      <c r="S11" s="268" t="s">
        <v>120</v>
      </c>
      <c r="T11" s="268" t="s">
        <v>120</v>
      </c>
      <c r="U11" s="268" t="s">
        <v>120</v>
      </c>
      <c r="V11" s="268" t="s">
        <v>120</v>
      </c>
      <c r="W11" s="268" t="s">
        <v>120</v>
      </c>
      <c r="X11" s="268" t="s">
        <v>120</v>
      </c>
      <c r="Y11" s="268" t="s">
        <v>120</v>
      </c>
      <c r="Z11" s="268" t="s">
        <v>120</v>
      </c>
      <c r="AA11" s="268" t="s">
        <v>120</v>
      </c>
      <c r="AB11" s="268" t="s">
        <v>120</v>
      </c>
      <c r="AC11" s="268" t="s">
        <v>120</v>
      </c>
      <c r="AD11" s="268" t="s">
        <v>120</v>
      </c>
      <c r="AE11" s="268" t="s">
        <v>120</v>
      </c>
      <c r="AF11" s="268" t="s">
        <v>120</v>
      </c>
      <c r="AG11" s="268" t="s">
        <v>120</v>
      </c>
      <c r="AH11" s="268" t="s">
        <v>120</v>
      </c>
      <c r="AI11" s="268" t="s">
        <v>120</v>
      </c>
      <c r="AJ11" s="268" t="s">
        <v>120</v>
      </c>
      <c r="AK11" s="158"/>
    </row>
    <row r="12" spans="1:37" ht="15.75" thickBot="1" x14ac:dyDescent="0.25">
      <c r="A12" s="183"/>
      <c r="B12" s="721"/>
      <c r="C12" s="274" t="s">
        <v>120</v>
      </c>
      <c r="D12" s="275" t="s">
        <v>120</v>
      </c>
      <c r="E12" s="276" t="s">
        <v>120</v>
      </c>
      <c r="F12" s="277" t="s">
        <v>120</v>
      </c>
      <c r="G12" s="277">
        <v>2</v>
      </c>
      <c r="H12" s="656"/>
      <c r="I12" s="278"/>
      <c r="J12" s="278"/>
      <c r="K12" s="646" t="s">
        <v>120</v>
      </c>
      <c r="L12" s="279" t="s">
        <v>120</v>
      </c>
      <c r="M12" s="279" t="s">
        <v>120</v>
      </c>
      <c r="N12" s="279" t="s">
        <v>120</v>
      </c>
      <c r="O12" s="279" t="s">
        <v>120</v>
      </c>
      <c r="P12" s="279" t="s">
        <v>120</v>
      </c>
      <c r="Q12" s="279" t="s">
        <v>120</v>
      </c>
      <c r="R12" s="279" t="s">
        <v>120</v>
      </c>
      <c r="S12" s="279" t="s">
        <v>120</v>
      </c>
      <c r="T12" s="279" t="s">
        <v>120</v>
      </c>
      <c r="U12" s="279" t="s">
        <v>120</v>
      </c>
      <c r="V12" s="279" t="s">
        <v>120</v>
      </c>
      <c r="W12" s="279" t="s">
        <v>120</v>
      </c>
      <c r="X12" s="279" t="s">
        <v>120</v>
      </c>
      <c r="Y12" s="279" t="s">
        <v>120</v>
      </c>
      <c r="Z12" s="279" t="s">
        <v>120</v>
      </c>
      <c r="AA12" s="279" t="s">
        <v>120</v>
      </c>
      <c r="AB12" s="279" t="s">
        <v>120</v>
      </c>
      <c r="AC12" s="279" t="s">
        <v>120</v>
      </c>
      <c r="AD12" s="279" t="s">
        <v>120</v>
      </c>
      <c r="AE12" s="279" t="s">
        <v>120</v>
      </c>
      <c r="AF12" s="279" t="s">
        <v>120</v>
      </c>
      <c r="AG12" s="279" t="s">
        <v>120</v>
      </c>
      <c r="AH12" s="279" t="s">
        <v>120</v>
      </c>
      <c r="AI12" s="279" t="s">
        <v>120</v>
      </c>
      <c r="AJ12" s="279" t="s">
        <v>120</v>
      </c>
      <c r="AK12" s="158"/>
    </row>
    <row r="13" spans="1:37" x14ac:dyDescent="0.2">
      <c r="A13" s="160"/>
      <c r="B13" s="733" t="s">
        <v>402</v>
      </c>
      <c r="C13" s="260" t="s">
        <v>403</v>
      </c>
      <c r="D13" s="327" t="s">
        <v>404</v>
      </c>
      <c r="E13" s="261" t="s">
        <v>405</v>
      </c>
      <c r="F13" s="262" t="s">
        <v>73</v>
      </c>
      <c r="G13" s="262">
        <v>2</v>
      </c>
      <c r="H13" s="636"/>
      <c r="I13" s="338"/>
      <c r="J13" s="338"/>
      <c r="K13" s="625">
        <f>'2. BL Supply'!K10+'6. Preferred (Scenario Yr)'!K22</f>
        <v>0</v>
      </c>
      <c r="L13" s="330">
        <f>'2. BL Supply'!L10+'6. Preferred (Scenario Yr)'!L22</f>
        <v>0</v>
      </c>
      <c r="M13" s="330">
        <f>'2. BL Supply'!M10+'6. Preferred (Scenario Yr)'!M22</f>
        <v>0</v>
      </c>
      <c r="N13" s="330">
        <f>'2. BL Supply'!N10+'6. Preferred (Scenario Yr)'!N22</f>
        <v>0</v>
      </c>
      <c r="O13" s="330">
        <f>'2. BL Supply'!O10+'6. Preferred (Scenario Yr)'!O22</f>
        <v>0</v>
      </c>
      <c r="P13" s="330">
        <f>'2. BL Supply'!P10+'6. Preferred (Scenario Yr)'!P22</f>
        <v>0</v>
      </c>
      <c r="Q13" s="330">
        <f>'2. BL Supply'!Q10+'6. Preferred (Scenario Yr)'!Q22</f>
        <v>0</v>
      </c>
      <c r="R13" s="330">
        <f>'2. BL Supply'!R10+'6. Preferred (Scenario Yr)'!R22</f>
        <v>0</v>
      </c>
      <c r="S13" s="330">
        <f>'2. BL Supply'!S10+'6. Preferred (Scenario Yr)'!S22</f>
        <v>0</v>
      </c>
      <c r="T13" s="330">
        <f>'2. BL Supply'!T10+'6. Preferred (Scenario Yr)'!T22</f>
        <v>0</v>
      </c>
      <c r="U13" s="330">
        <f>'2. BL Supply'!U10+'6. Preferred (Scenario Yr)'!U22</f>
        <v>0</v>
      </c>
      <c r="V13" s="330">
        <f>'2. BL Supply'!V10+'6. Preferred (Scenario Yr)'!V22</f>
        <v>0</v>
      </c>
      <c r="W13" s="330">
        <f>'2. BL Supply'!W10+'6. Preferred (Scenario Yr)'!W22</f>
        <v>0</v>
      </c>
      <c r="X13" s="330">
        <f>'2. BL Supply'!X10+'6. Preferred (Scenario Yr)'!X22</f>
        <v>0</v>
      </c>
      <c r="Y13" s="330">
        <f>'2. BL Supply'!Y10+'6. Preferred (Scenario Yr)'!Y22</f>
        <v>0</v>
      </c>
      <c r="Z13" s="330">
        <f>'2. BL Supply'!Z10+'6. Preferred (Scenario Yr)'!Z22</f>
        <v>0</v>
      </c>
      <c r="AA13" s="330">
        <f>'2. BL Supply'!AA10+'6. Preferred (Scenario Yr)'!AA22</f>
        <v>0</v>
      </c>
      <c r="AB13" s="330">
        <f>'2. BL Supply'!AB10+'6. Preferred (Scenario Yr)'!AB22</f>
        <v>0</v>
      </c>
      <c r="AC13" s="330">
        <f>'2. BL Supply'!AC10+'6. Preferred (Scenario Yr)'!AC22</f>
        <v>0</v>
      </c>
      <c r="AD13" s="330">
        <f>'2. BL Supply'!AD10+'6. Preferred (Scenario Yr)'!AD22</f>
        <v>0</v>
      </c>
      <c r="AE13" s="330">
        <f>'2. BL Supply'!AE10+'6. Preferred (Scenario Yr)'!AE22</f>
        <v>0</v>
      </c>
      <c r="AF13" s="330">
        <f>'2. BL Supply'!AF10+'6. Preferred (Scenario Yr)'!AF22</f>
        <v>0</v>
      </c>
      <c r="AG13" s="330">
        <f>'2. BL Supply'!AG10+'6. Preferred (Scenario Yr)'!AG22</f>
        <v>0</v>
      </c>
      <c r="AH13" s="330">
        <f>'2. BL Supply'!AH10+'6. Preferred (Scenario Yr)'!AH22</f>
        <v>0</v>
      </c>
      <c r="AI13" s="330">
        <f>'2. BL Supply'!AI10+'6. Preferred (Scenario Yr)'!AI22</f>
        <v>0</v>
      </c>
      <c r="AJ13" s="330">
        <f>'2. BL Supply'!AJ10+'6. Preferred (Scenario Yr)'!AJ22</f>
        <v>0</v>
      </c>
      <c r="AK13" s="158"/>
    </row>
    <row r="14" spans="1:37" x14ac:dyDescent="0.2">
      <c r="A14" s="183"/>
      <c r="B14" s="734"/>
      <c r="C14" s="263" t="s">
        <v>120</v>
      </c>
      <c r="D14" s="269" t="s">
        <v>120</v>
      </c>
      <c r="E14" s="265" t="s">
        <v>120</v>
      </c>
      <c r="F14" s="266" t="s">
        <v>120</v>
      </c>
      <c r="G14" s="266">
        <v>2</v>
      </c>
      <c r="H14" s="663"/>
      <c r="I14" s="267"/>
      <c r="J14" s="267"/>
      <c r="K14" s="626" t="s">
        <v>120</v>
      </c>
      <c r="L14" s="268" t="s">
        <v>120</v>
      </c>
      <c r="M14" s="268" t="s">
        <v>120</v>
      </c>
      <c r="N14" s="268" t="s">
        <v>120</v>
      </c>
      <c r="O14" s="268" t="s">
        <v>120</v>
      </c>
      <c r="P14" s="268" t="s">
        <v>120</v>
      </c>
      <c r="Q14" s="268" t="s">
        <v>120</v>
      </c>
      <c r="R14" s="268" t="s">
        <v>120</v>
      </c>
      <c r="S14" s="268" t="s">
        <v>120</v>
      </c>
      <c r="T14" s="268" t="s">
        <v>120</v>
      </c>
      <c r="U14" s="268" t="s">
        <v>120</v>
      </c>
      <c r="V14" s="268" t="s">
        <v>120</v>
      </c>
      <c r="W14" s="268" t="s">
        <v>120</v>
      </c>
      <c r="X14" s="268" t="s">
        <v>120</v>
      </c>
      <c r="Y14" s="268" t="s">
        <v>120</v>
      </c>
      <c r="Z14" s="268" t="s">
        <v>120</v>
      </c>
      <c r="AA14" s="268" t="s">
        <v>120</v>
      </c>
      <c r="AB14" s="268" t="s">
        <v>120</v>
      </c>
      <c r="AC14" s="268" t="s">
        <v>120</v>
      </c>
      <c r="AD14" s="268" t="s">
        <v>120</v>
      </c>
      <c r="AE14" s="268" t="s">
        <v>120</v>
      </c>
      <c r="AF14" s="268" t="s">
        <v>120</v>
      </c>
      <c r="AG14" s="268" t="s">
        <v>120</v>
      </c>
      <c r="AH14" s="268" t="s">
        <v>120</v>
      </c>
      <c r="AI14" s="268" t="s">
        <v>120</v>
      </c>
      <c r="AJ14" s="268" t="s">
        <v>120</v>
      </c>
      <c r="AK14" s="158"/>
    </row>
    <row r="15" spans="1:37" x14ac:dyDescent="0.2">
      <c r="A15" s="183"/>
      <c r="B15" s="734"/>
      <c r="C15" s="263" t="s">
        <v>120</v>
      </c>
      <c r="D15" s="269" t="s">
        <v>120</v>
      </c>
      <c r="E15" s="265" t="s">
        <v>120</v>
      </c>
      <c r="F15" s="266" t="s">
        <v>120</v>
      </c>
      <c r="G15" s="266">
        <v>2</v>
      </c>
      <c r="H15" s="663"/>
      <c r="I15" s="267"/>
      <c r="J15" s="267"/>
      <c r="K15" s="626" t="s">
        <v>120</v>
      </c>
      <c r="L15" s="268" t="s">
        <v>120</v>
      </c>
      <c r="M15" s="268" t="s">
        <v>120</v>
      </c>
      <c r="N15" s="268" t="s">
        <v>120</v>
      </c>
      <c r="O15" s="268" t="s">
        <v>120</v>
      </c>
      <c r="P15" s="268" t="s">
        <v>120</v>
      </c>
      <c r="Q15" s="268" t="s">
        <v>120</v>
      </c>
      <c r="R15" s="268" t="s">
        <v>120</v>
      </c>
      <c r="S15" s="268" t="s">
        <v>120</v>
      </c>
      <c r="T15" s="268" t="s">
        <v>120</v>
      </c>
      <c r="U15" s="268" t="s">
        <v>120</v>
      </c>
      <c r="V15" s="268" t="s">
        <v>120</v>
      </c>
      <c r="W15" s="268" t="s">
        <v>120</v>
      </c>
      <c r="X15" s="268" t="s">
        <v>120</v>
      </c>
      <c r="Y15" s="268" t="s">
        <v>120</v>
      </c>
      <c r="Z15" s="268" t="s">
        <v>120</v>
      </c>
      <c r="AA15" s="268" t="s">
        <v>120</v>
      </c>
      <c r="AB15" s="268" t="s">
        <v>120</v>
      </c>
      <c r="AC15" s="268" t="s">
        <v>120</v>
      </c>
      <c r="AD15" s="268" t="s">
        <v>120</v>
      </c>
      <c r="AE15" s="268" t="s">
        <v>120</v>
      </c>
      <c r="AF15" s="268" t="s">
        <v>120</v>
      </c>
      <c r="AG15" s="268" t="s">
        <v>120</v>
      </c>
      <c r="AH15" s="268" t="s">
        <v>120</v>
      </c>
      <c r="AI15" s="268" t="s">
        <v>120</v>
      </c>
      <c r="AJ15" s="268" t="s">
        <v>120</v>
      </c>
      <c r="AK15" s="158"/>
    </row>
    <row r="16" spans="1:37" ht="15.75" thickBot="1" x14ac:dyDescent="0.25">
      <c r="A16" s="183"/>
      <c r="B16" s="734"/>
      <c r="C16" s="263" t="s">
        <v>120</v>
      </c>
      <c r="D16" s="269" t="s">
        <v>120</v>
      </c>
      <c r="E16" s="265" t="s">
        <v>120</v>
      </c>
      <c r="F16" s="266" t="s">
        <v>120</v>
      </c>
      <c r="G16" s="266">
        <v>2</v>
      </c>
      <c r="H16" s="663"/>
      <c r="I16" s="267"/>
      <c r="J16" s="267"/>
      <c r="K16" s="626" t="s">
        <v>120</v>
      </c>
      <c r="L16" s="268" t="s">
        <v>120</v>
      </c>
      <c r="M16" s="268" t="s">
        <v>120</v>
      </c>
      <c r="N16" s="268" t="s">
        <v>120</v>
      </c>
      <c r="O16" s="268" t="s">
        <v>120</v>
      </c>
      <c r="P16" s="268" t="s">
        <v>120</v>
      </c>
      <c r="Q16" s="268" t="s">
        <v>120</v>
      </c>
      <c r="R16" s="268" t="s">
        <v>120</v>
      </c>
      <c r="S16" s="268" t="s">
        <v>120</v>
      </c>
      <c r="T16" s="268" t="s">
        <v>120</v>
      </c>
      <c r="U16" s="268" t="s">
        <v>120</v>
      </c>
      <c r="V16" s="268" t="s">
        <v>120</v>
      </c>
      <c r="W16" s="268" t="s">
        <v>120</v>
      </c>
      <c r="X16" s="268" t="s">
        <v>120</v>
      </c>
      <c r="Y16" s="268" t="s">
        <v>120</v>
      </c>
      <c r="Z16" s="268" t="s">
        <v>120</v>
      </c>
      <c r="AA16" s="268" t="s">
        <v>120</v>
      </c>
      <c r="AB16" s="268" t="s">
        <v>120</v>
      </c>
      <c r="AC16" s="268" t="s">
        <v>120</v>
      </c>
      <c r="AD16" s="268" t="s">
        <v>120</v>
      </c>
      <c r="AE16" s="268" t="s">
        <v>120</v>
      </c>
      <c r="AF16" s="268" t="s">
        <v>120</v>
      </c>
      <c r="AG16" s="268" t="s">
        <v>120</v>
      </c>
      <c r="AH16" s="268" t="s">
        <v>120</v>
      </c>
      <c r="AI16" s="268" t="s">
        <v>120</v>
      </c>
      <c r="AJ16" s="268" t="s">
        <v>120</v>
      </c>
      <c r="AK16" s="158"/>
    </row>
    <row r="17" spans="1:37" x14ac:dyDescent="0.2">
      <c r="A17" s="160"/>
      <c r="B17" s="734"/>
      <c r="C17" s="260" t="s">
        <v>406</v>
      </c>
      <c r="D17" s="334" t="s">
        <v>407</v>
      </c>
      <c r="E17" s="261" t="s">
        <v>408</v>
      </c>
      <c r="F17" s="262" t="s">
        <v>73</v>
      </c>
      <c r="G17" s="262">
        <v>2</v>
      </c>
      <c r="H17" s="636"/>
      <c r="I17" s="338"/>
      <c r="J17" s="338"/>
      <c r="K17" s="625">
        <f>'2. BL Supply'!K14+'6. Preferred (Scenario Yr)'!K29</f>
        <v>22.5</v>
      </c>
      <c r="L17" s="330">
        <f>'2. BL Supply'!L14+'6. Preferred (Scenario Yr)'!L29</f>
        <v>30</v>
      </c>
      <c r="M17" s="330">
        <f>'2. BL Supply'!M14+'6. Preferred (Scenario Yr)'!M29</f>
        <v>30</v>
      </c>
      <c r="N17" s="330">
        <f>'2. BL Supply'!N14+'6. Preferred (Scenario Yr)'!N29</f>
        <v>30</v>
      </c>
      <c r="O17" s="330">
        <f>'2. BL Supply'!O14+'6. Preferred (Scenario Yr)'!O29</f>
        <v>30</v>
      </c>
      <c r="P17" s="330">
        <f>'2. BL Supply'!P14+'6. Preferred (Scenario Yr)'!P29</f>
        <v>39</v>
      </c>
      <c r="Q17" s="330">
        <f>'2. BL Supply'!Q14+'6. Preferred (Scenario Yr)'!Q29</f>
        <v>39</v>
      </c>
      <c r="R17" s="330">
        <f>'2. BL Supply'!R14+'6. Preferred (Scenario Yr)'!R29</f>
        <v>39</v>
      </c>
      <c r="S17" s="330">
        <f>'2. BL Supply'!S14+'6. Preferred (Scenario Yr)'!S29</f>
        <v>39</v>
      </c>
      <c r="T17" s="330">
        <f>'2. BL Supply'!T14+'6. Preferred (Scenario Yr)'!T29</f>
        <v>39</v>
      </c>
      <c r="U17" s="330">
        <f>'2. BL Supply'!U14+'6. Preferred (Scenario Yr)'!U29</f>
        <v>60</v>
      </c>
      <c r="V17" s="330">
        <f>'2. BL Supply'!V14+'6. Preferred (Scenario Yr)'!V29</f>
        <v>60</v>
      </c>
      <c r="W17" s="330">
        <f>'2. BL Supply'!W14+'6. Preferred (Scenario Yr)'!W29</f>
        <v>60</v>
      </c>
      <c r="X17" s="330">
        <f>'2. BL Supply'!X14+'6. Preferred (Scenario Yr)'!X29</f>
        <v>60</v>
      </c>
      <c r="Y17" s="330">
        <f>'2. BL Supply'!Y14+'6. Preferred (Scenario Yr)'!Y29</f>
        <v>60</v>
      </c>
      <c r="Z17" s="330">
        <f>'2. BL Supply'!Z14+'6. Preferred (Scenario Yr)'!Z29</f>
        <v>60</v>
      </c>
      <c r="AA17" s="330">
        <f>'2. BL Supply'!AA14+'6. Preferred (Scenario Yr)'!AA29</f>
        <v>60</v>
      </c>
      <c r="AB17" s="330">
        <f>'2. BL Supply'!AB14+'6. Preferred (Scenario Yr)'!AB29</f>
        <v>60</v>
      </c>
      <c r="AC17" s="330">
        <f>'2. BL Supply'!AC14+'6. Preferred (Scenario Yr)'!AC29</f>
        <v>60</v>
      </c>
      <c r="AD17" s="330">
        <f>'2. BL Supply'!AD14+'6. Preferred (Scenario Yr)'!AD29</f>
        <v>60</v>
      </c>
      <c r="AE17" s="330">
        <f>'2. BL Supply'!AE14+'6. Preferred (Scenario Yr)'!AE29</f>
        <v>60</v>
      </c>
      <c r="AF17" s="330">
        <f>'2. BL Supply'!AF14+'6. Preferred (Scenario Yr)'!AF29</f>
        <v>60</v>
      </c>
      <c r="AG17" s="330">
        <f>'2. BL Supply'!AG14+'6. Preferred (Scenario Yr)'!AG29</f>
        <v>60</v>
      </c>
      <c r="AH17" s="330">
        <f>'2. BL Supply'!AH14+'6. Preferred (Scenario Yr)'!AH29</f>
        <v>60</v>
      </c>
      <c r="AI17" s="330">
        <f>'2. BL Supply'!AI14+'6. Preferred (Scenario Yr)'!AI29</f>
        <v>60</v>
      </c>
      <c r="AJ17" s="330">
        <f>'2. BL Supply'!AJ14+'6. Preferred (Scenario Yr)'!AJ29</f>
        <v>60</v>
      </c>
      <c r="AK17" s="158"/>
    </row>
    <row r="18" spans="1:37" x14ac:dyDescent="0.2">
      <c r="A18" s="183"/>
      <c r="B18" s="734"/>
      <c r="C18" s="263" t="s">
        <v>120</v>
      </c>
      <c r="D18" s="280" t="s">
        <v>120</v>
      </c>
      <c r="E18" s="270" t="s">
        <v>120</v>
      </c>
      <c r="F18" s="271" t="s">
        <v>120</v>
      </c>
      <c r="G18" s="271">
        <v>2</v>
      </c>
      <c r="H18" s="663"/>
      <c r="I18" s="267"/>
      <c r="J18" s="267"/>
      <c r="K18" s="626" t="s">
        <v>120</v>
      </c>
      <c r="L18" s="268" t="s">
        <v>409</v>
      </c>
      <c r="M18" s="268" t="s">
        <v>120</v>
      </c>
      <c r="N18" s="268" t="s">
        <v>120</v>
      </c>
      <c r="O18" s="268" t="s">
        <v>120</v>
      </c>
      <c r="P18" s="268" t="s">
        <v>120</v>
      </c>
      <c r="Q18" s="268" t="s">
        <v>120</v>
      </c>
      <c r="R18" s="268" t="s">
        <v>120</v>
      </c>
      <c r="S18" s="268" t="s">
        <v>120</v>
      </c>
      <c r="T18" s="268" t="s">
        <v>120</v>
      </c>
      <c r="U18" s="268" t="s">
        <v>120</v>
      </c>
      <c r="V18" s="268" t="s">
        <v>120</v>
      </c>
      <c r="W18" s="268" t="s">
        <v>120</v>
      </c>
      <c r="X18" s="268" t="s">
        <v>120</v>
      </c>
      <c r="Y18" s="268" t="s">
        <v>120</v>
      </c>
      <c r="Z18" s="268" t="s">
        <v>120</v>
      </c>
      <c r="AA18" s="268" t="s">
        <v>120</v>
      </c>
      <c r="AB18" s="268" t="s">
        <v>120</v>
      </c>
      <c r="AC18" s="268" t="s">
        <v>120</v>
      </c>
      <c r="AD18" s="268" t="s">
        <v>120</v>
      </c>
      <c r="AE18" s="268" t="s">
        <v>120</v>
      </c>
      <c r="AF18" s="268" t="s">
        <v>120</v>
      </c>
      <c r="AG18" s="268" t="s">
        <v>120</v>
      </c>
      <c r="AH18" s="268" t="s">
        <v>120</v>
      </c>
      <c r="AI18" s="268" t="s">
        <v>120</v>
      </c>
      <c r="AJ18" s="268" t="s">
        <v>120</v>
      </c>
      <c r="AK18" s="158"/>
    </row>
    <row r="19" spans="1:37" x14ac:dyDescent="0.2">
      <c r="A19" s="183"/>
      <c r="B19" s="734"/>
      <c r="C19" s="263" t="s">
        <v>120</v>
      </c>
      <c r="D19" s="280" t="s">
        <v>120</v>
      </c>
      <c r="E19" s="270" t="s">
        <v>120</v>
      </c>
      <c r="F19" s="271" t="s">
        <v>120</v>
      </c>
      <c r="G19" s="271">
        <v>2</v>
      </c>
      <c r="H19" s="663"/>
      <c r="I19" s="267"/>
      <c r="J19" s="267"/>
      <c r="K19" s="626" t="s">
        <v>120</v>
      </c>
      <c r="L19" s="268" t="s">
        <v>120</v>
      </c>
      <c r="M19" s="268" t="s">
        <v>120</v>
      </c>
      <c r="N19" s="268" t="s">
        <v>120</v>
      </c>
      <c r="O19" s="268" t="s">
        <v>120</v>
      </c>
      <c r="P19" s="268" t="s">
        <v>120</v>
      </c>
      <c r="Q19" s="268" t="s">
        <v>120</v>
      </c>
      <c r="R19" s="268" t="s">
        <v>120</v>
      </c>
      <c r="S19" s="268" t="s">
        <v>120</v>
      </c>
      <c r="T19" s="268" t="s">
        <v>120</v>
      </c>
      <c r="U19" s="268" t="s">
        <v>120</v>
      </c>
      <c r="V19" s="268" t="s">
        <v>120</v>
      </c>
      <c r="W19" s="268" t="s">
        <v>120</v>
      </c>
      <c r="X19" s="268" t="s">
        <v>120</v>
      </c>
      <c r="Y19" s="268" t="s">
        <v>120</v>
      </c>
      <c r="Z19" s="268" t="s">
        <v>120</v>
      </c>
      <c r="AA19" s="268" t="s">
        <v>120</v>
      </c>
      <c r="AB19" s="268" t="s">
        <v>120</v>
      </c>
      <c r="AC19" s="268" t="s">
        <v>120</v>
      </c>
      <c r="AD19" s="268" t="s">
        <v>120</v>
      </c>
      <c r="AE19" s="268" t="s">
        <v>120</v>
      </c>
      <c r="AF19" s="268" t="s">
        <v>120</v>
      </c>
      <c r="AG19" s="268" t="s">
        <v>120</v>
      </c>
      <c r="AH19" s="268" t="s">
        <v>120</v>
      </c>
      <c r="AI19" s="268" t="s">
        <v>120</v>
      </c>
      <c r="AJ19" s="268" t="s">
        <v>120</v>
      </c>
      <c r="AK19" s="158"/>
    </row>
    <row r="20" spans="1:37" ht="15.75" thickBot="1" x14ac:dyDescent="0.25">
      <c r="A20" s="183"/>
      <c r="B20" s="734"/>
      <c r="C20" s="263" t="s">
        <v>120</v>
      </c>
      <c r="D20" s="264" t="s">
        <v>120</v>
      </c>
      <c r="E20" s="281" t="s">
        <v>120</v>
      </c>
      <c r="F20" s="266" t="s">
        <v>120</v>
      </c>
      <c r="G20" s="266">
        <v>2</v>
      </c>
      <c r="H20" s="663"/>
      <c r="I20" s="267"/>
      <c r="J20" s="267"/>
      <c r="K20" s="626" t="s">
        <v>120</v>
      </c>
      <c r="L20" s="268" t="s">
        <v>120</v>
      </c>
      <c r="M20" s="268" t="s">
        <v>120</v>
      </c>
      <c r="N20" s="268" t="s">
        <v>120</v>
      </c>
      <c r="O20" s="268" t="s">
        <v>120</v>
      </c>
      <c r="P20" s="268" t="s">
        <v>120</v>
      </c>
      <c r="Q20" s="268" t="s">
        <v>120</v>
      </c>
      <c r="R20" s="268" t="s">
        <v>120</v>
      </c>
      <c r="S20" s="268" t="s">
        <v>120</v>
      </c>
      <c r="T20" s="268" t="s">
        <v>120</v>
      </c>
      <c r="U20" s="268" t="s">
        <v>120</v>
      </c>
      <c r="V20" s="268" t="s">
        <v>120</v>
      </c>
      <c r="W20" s="268" t="s">
        <v>120</v>
      </c>
      <c r="X20" s="268" t="s">
        <v>120</v>
      </c>
      <c r="Y20" s="268" t="s">
        <v>120</v>
      </c>
      <c r="Z20" s="268" t="s">
        <v>120</v>
      </c>
      <c r="AA20" s="268" t="s">
        <v>120</v>
      </c>
      <c r="AB20" s="268" t="s">
        <v>120</v>
      </c>
      <c r="AC20" s="268" t="s">
        <v>120</v>
      </c>
      <c r="AD20" s="268" t="s">
        <v>120</v>
      </c>
      <c r="AE20" s="268" t="s">
        <v>120</v>
      </c>
      <c r="AF20" s="268" t="s">
        <v>120</v>
      </c>
      <c r="AG20" s="268" t="s">
        <v>120</v>
      </c>
      <c r="AH20" s="268" t="s">
        <v>120</v>
      </c>
      <c r="AI20" s="268" t="s">
        <v>120</v>
      </c>
      <c r="AJ20" s="268" t="s">
        <v>120</v>
      </c>
      <c r="AK20" s="158"/>
    </row>
    <row r="21" spans="1:37" ht="25.5" x14ac:dyDescent="0.2">
      <c r="A21" s="160"/>
      <c r="B21" s="734"/>
      <c r="C21" s="260" t="s">
        <v>410</v>
      </c>
      <c r="D21" s="334" t="s">
        <v>411</v>
      </c>
      <c r="E21" s="607" t="s">
        <v>521</v>
      </c>
      <c r="F21" s="262"/>
      <c r="G21" s="262">
        <v>2</v>
      </c>
      <c r="H21" s="636"/>
      <c r="I21" s="338"/>
      <c r="J21" s="338"/>
      <c r="K21" s="625">
        <f>'2. BL Supply'!K20+'2. BL Supply'!K21+'6. Preferred (Scenario Yr)'!K32+'6. Preferred (Scenario Yr)'!K5</f>
        <v>264.60000000000002</v>
      </c>
      <c r="L21" s="330">
        <f>'2. BL Supply'!L20+'2. BL Supply'!L21+'6. Preferred (Scenario Yr)'!L32+'6. Preferred (Scenario Yr)'!L5</f>
        <v>264.5</v>
      </c>
      <c r="M21" s="330">
        <f>'2. BL Supply'!M20+'2. BL Supply'!M21+'6. Preferred (Scenario Yr)'!M32+'6. Preferred (Scenario Yr)'!M5</f>
        <v>264.39999999999998</v>
      </c>
      <c r="N21" s="330">
        <f>'2. BL Supply'!N20+'2. BL Supply'!N21+'6. Preferred (Scenario Yr)'!N32+'6. Preferred (Scenario Yr)'!N5</f>
        <v>264.29999999999995</v>
      </c>
      <c r="O21" s="330">
        <f>'2. BL Supply'!O20+'2. BL Supply'!O21+'6. Preferred (Scenario Yr)'!O32+'6. Preferred (Scenario Yr)'!O5</f>
        <v>264.2</v>
      </c>
      <c r="P21" s="330">
        <f>'2. BL Supply'!P20+'2. BL Supply'!P21+'6. Preferred (Scenario Yr)'!P32+'6. Preferred (Scenario Yr)'!P5</f>
        <v>274.60000000000002</v>
      </c>
      <c r="Q21" s="330">
        <f>'2. BL Supply'!Q20+'2. BL Supply'!Q21+'6. Preferred (Scenario Yr)'!Q32+'6. Preferred (Scenario Yr)'!Q5</f>
        <v>274.5</v>
      </c>
      <c r="R21" s="330">
        <f>'2. BL Supply'!R20+'2. BL Supply'!R21+'6. Preferred (Scenario Yr)'!R32+'6. Preferred (Scenario Yr)'!R5</f>
        <v>274.39999999999998</v>
      </c>
      <c r="S21" s="330">
        <f>'2. BL Supply'!S20+'2. BL Supply'!S21+'6. Preferred (Scenario Yr)'!S32+'6. Preferred (Scenario Yr)'!S5</f>
        <v>274.29999999999995</v>
      </c>
      <c r="T21" s="330">
        <f>'2. BL Supply'!T20+'2. BL Supply'!T21+'6. Preferred (Scenario Yr)'!T32+'6. Preferred (Scenario Yr)'!T5</f>
        <v>274.2</v>
      </c>
      <c r="U21" s="330">
        <f>'2. BL Supply'!U20+'2. BL Supply'!U21+'6. Preferred (Scenario Yr)'!U32+'6. Preferred (Scenario Yr)'!U5</f>
        <v>295.40000000000003</v>
      </c>
      <c r="V21" s="330">
        <f>'2. BL Supply'!V20+'2. BL Supply'!V21+'6. Preferred (Scenario Yr)'!V32+'6. Preferred (Scenario Yr)'!V5</f>
        <v>295.3</v>
      </c>
      <c r="W21" s="330">
        <f>'2. BL Supply'!W20+'2. BL Supply'!W21+'6. Preferred (Scenario Yr)'!W32+'6. Preferred (Scenario Yr)'!W5</f>
        <v>295.2</v>
      </c>
      <c r="X21" s="330">
        <f>'2. BL Supply'!X20+'2. BL Supply'!X21+'6. Preferred (Scenario Yr)'!X32+'6. Preferred (Scenario Yr)'!X5</f>
        <v>295.09999999999997</v>
      </c>
      <c r="Y21" s="330">
        <f>'2. BL Supply'!Y20+'2. BL Supply'!Y21+'6. Preferred (Scenario Yr)'!Y32+'6. Preferred (Scenario Yr)'!Y5</f>
        <v>295</v>
      </c>
      <c r="Z21" s="330">
        <f>'2. BL Supply'!Z20+'2. BL Supply'!Z21+'6. Preferred (Scenario Yr)'!Z32+'6. Preferred (Scenario Yr)'!Z5</f>
        <v>294.90000000000003</v>
      </c>
      <c r="AA21" s="330">
        <f>'2. BL Supply'!AA20+'2. BL Supply'!AA21+'6. Preferred (Scenario Yr)'!AA32+'6. Preferred (Scenario Yr)'!AA5</f>
        <v>294.8</v>
      </c>
      <c r="AB21" s="330">
        <f>'2. BL Supply'!AB20+'2. BL Supply'!AB21+'6. Preferred (Scenario Yr)'!AB32+'6. Preferred (Scenario Yr)'!AB5</f>
        <v>294.7</v>
      </c>
      <c r="AC21" s="330">
        <f>'2. BL Supply'!AC20+'2. BL Supply'!AC21+'6. Preferred (Scenario Yr)'!AC32+'6. Preferred (Scenario Yr)'!AC5</f>
        <v>294.59999999999997</v>
      </c>
      <c r="AD21" s="330">
        <f>'2. BL Supply'!AD20+'2. BL Supply'!AD21+'6. Preferred (Scenario Yr)'!AD32+'6. Preferred (Scenario Yr)'!AD5</f>
        <v>294.5</v>
      </c>
      <c r="AE21" s="330">
        <f>'2. BL Supply'!AE20+'2. BL Supply'!AE21+'6. Preferred (Scenario Yr)'!AE32+'6. Preferred (Scenario Yr)'!AE5</f>
        <v>294.40000000000003</v>
      </c>
      <c r="AF21" s="330">
        <f>'2. BL Supply'!AF20+'2. BL Supply'!AF21+'6. Preferred (Scenario Yr)'!AF32+'6. Preferred (Scenario Yr)'!AF5</f>
        <v>294.3</v>
      </c>
      <c r="AG21" s="330">
        <f>'2. BL Supply'!AG20+'2. BL Supply'!AG21+'6. Preferred (Scenario Yr)'!AG32+'6. Preferred (Scenario Yr)'!AG5</f>
        <v>294.2</v>
      </c>
      <c r="AH21" s="330">
        <f>'2. BL Supply'!AH20+'2. BL Supply'!AH21+'6. Preferred (Scenario Yr)'!AH32+'6. Preferred (Scenario Yr)'!AH5</f>
        <v>294.09999999999997</v>
      </c>
      <c r="AI21" s="330">
        <f>'2. BL Supply'!AI20+'2. BL Supply'!AI21+'6. Preferred (Scenario Yr)'!AI32+'6. Preferred (Scenario Yr)'!AI5</f>
        <v>294</v>
      </c>
      <c r="AJ21" s="330">
        <f>'2. BL Supply'!AJ20+'2. BL Supply'!AJ21+'6. Preferred (Scenario Yr)'!AJ32+'6. Preferred (Scenario Yr)'!AJ5</f>
        <v>293.90000000000003</v>
      </c>
      <c r="AK21" s="158"/>
    </row>
    <row r="22" spans="1:37" x14ac:dyDescent="0.2">
      <c r="A22" s="160"/>
      <c r="B22" s="734"/>
      <c r="C22" s="260" t="s">
        <v>120</v>
      </c>
      <c r="D22" s="282" t="s">
        <v>120</v>
      </c>
      <c r="E22" s="261" t="s">
        <v>120</v>
      </c>
      <c r="F22" s="262" t="s">
        <v>120</v>
      </c>
      <c r="G22" s="262">
        <v>2</v>
      </c>
      <c r="H22" s="663"/>
      <c r="I22" s="267"/>
      <c r="J22" s="267"/>
      <c r="K22" s="626"/>
      <c r="L22" s="283" t="s">
        <v>120</v>
      </c>
      <c r="M22" s="283" t="s">
        <v>120</v>
      </c>
      <c r="N22" s="283" t="s">
        <v>120</v>
      </c>
      <c r="O22" s="283" t="s">
        <v>120</v>
      </c>
      <c r="P22" s="283" t="s">
        <v>120</v>
      </c>
      <c r="Q22" s="283" t="s">
        <v>120</v>
      </c>
      <c r="R22" s="283" t="s">
        <v>120</v>
      </c>
      <c r="S22" s="283" t="s">
        <v>120</v>
      </c>
      <c r="T22" s="283" t="s">
        <v>120</v>
      </c>
      <c r="U22" s="283" t="s">
        <v>120</v>
      </c>
      <c r="V22" s="283" t="s">
        <v>120</v>
      </c>
      <c r="W22" s="283" t="s">
        <v>120</v>
      </c>
      <c r="X22" s="283" t="s">
        <v>120</v>
      </c>
      <c r="Y22" s="283" t="s">
        <v>120</v>
      </c>
      <c r="Z22" s="283" t="s">
        <v>120</v>
      </c>
      <c r="AA22" s="283" t="s">
        <v>120</v>
      </c>
      <c r="AB22" s="283" t="s">
        <v>120</v>
      </c>
      <c r="AC22" s="283" t="s">
        <v>120</v>
      </c>
      <c r="AD22" s="283" t="s">
        <v>120</v>
      </c>
      <c r="AE22" s="283" t="s">
        <v>120</v>
      </c>
      <c r="AF22" s="283" t="s">
        <v>120</v>
      </c>
      <c r="AG22" s="283" t="s">
        <v>120</v>
      </c>
      <c r="AH22" s="283" t="s">
        <v>120</v>
      </c>
      <c r="AI22" s="283" t="s">
        <v>120</v>
      </c>
      <c r="AJ22" s="283" t="s">
        <v>120</v>
      </c>
      <c r="AK22" s="158"/>
    </row>
    <row r="23" spans="1:37" x14ac:dyDescent="0.2">
      <c r="A23" s="160"/>
      <c r="B23" s="734"/>
      <c r="C23" s="263" t="s">
        <v>120</v>
      </c>
      <c r="D23" s="280" t="s">
        <v>120</v>
      </c>
      <c r="E23" s="270" t="s">
        <v>120</v>
      </c>
      <c r="F23" s="271" t="s">
        <v>120</v>
      </c>
      <c r="G23" s="271">
        <v>2</v>
      </c>
      <c r="H23" s="663"/>
      <c r="I23" s="267"/>
      <c r="J23" s="267"/>
      <c r="K23" s="626" t="s">
        <v>120</v>
      </c>
      <c r="L23" s="268" t="s">
        <v>120</v>
      </c>
      <c r="M23" s="268" t="s">
        <v>120</v>
      </c>
      <c r="N23" s="268" t="s">
        <v>120</v>
      </c>
      <c r="O23" s="268" t="s">
        <v>120</v>
      </c>
      <c r="P23" s="268" t="s">
        <v>120</v>
      </c>
      <c r="Q23" s="268" t="s">
        <v>120</v>
      </c>
      <c r="R23" s="268" t="s">
        <v>120</v>
      </c>
      <c r="S23" s="268" t="s">
        <v>120</v>
      </c>
      <c r="T23" s="268" t="s">
        <v>120</v>
      </c>
      <c r="U23" s="268" t="s">
        <v>120</v>
      </c>
      <c r="V23" s="268" t="s">
        <v>120</v>
      </c>
      <c r="W23" s="268" t="s">
        <v>120</v>
      </c>
      <c r="X23" s="268" t="s">
        <v>120</v>
      </c>
      <c r="Y23" s="268" t="s">
        <v>120</v>
      </c>
      <c r="Z23" s="268" t="s">
        <v>120</v>
      </c>
      <c r="AA23" s="268" t="s">
        <v>120</v>
      </c>
      <c r="AB23" s="268" t="s">
        <v>120</v>
      </c>
      <c r="AC23" s="268" t="s">
        <v>120</v>
      </c>
      <c r="AD23" s="268" t="s">
        <v>120</v>
      </c>
      <c r="AE23" s="268" t="s">
        <v>120</v>
      </c>
      <c r="AF23" s="268" t="s">
        <v>120</v>
      </c>
      <c r="AG23" s="268" t="s">
        <v>120</v>
      </c>
      <c r="AH23" s="268" t="s">
        <v>120</v>
      </c>
      <c r="AI23" s="268" t="s">
        <v>120</v>
      </c>
      <c r="AJ23" s="268" t="s">
        <v>120</v>
      </c>
      <c r="AK23" s="158"/>
    </row>
    <row r="24" spans="1:37" x14ac:dyDescent="0.2">
      <c r="A24" s="160"/>
      <c r="B24" s="734"/>
      <c r="C24" s="263" t="s">
        <v>120</v>
      </c>
      <c r="D24" s="280" t="s">
        <v>120</v>
      </c>
      <c r="E24" s="270" t="s">
        <v>120</v>
      </c>
      <c r="F24" s="271" t="s">
        <v>120</v>
      </c>
      <c r="G24" s="271">
        <v>2</v>
      </c>
      <c r="H24" s="663"/>
      <c r="I24" s="267"/>
      <c r="J24" s="267"/>
      <c r="K24" s="626" t="s">
        <v>120</v>
      </c>
      <c r="L24" s="268" t="s">
        <v>120</v>
      </c>
      <c r="M24" s="268" t="s">
        <v>120</v>
      </c>
      <c r="N24" s="268" t="s">
        <v>120</v>
      </c>
      <c r="O24" s="268" t="s">
        <v>120</v>
      </c>
      <c r="P24" s="268" t="s">
        <v>120</v>
      </c>
      <c r="Q24" s="268" t="s">
        <v>120</v>
      </c>
      <c r="R24" s="268" t="s">
        <v>120</v>
      </c>
      <c r="S24" s="268" t="s">
        <v>120</v>
      </c>
      <c r="T24" s="268" t="s">
        <v>120</v>
      </c>
      <c r="U24" s="268" t="s">
        <v>120</v>
      </c>
      <c r="V24" s="268" t="s">
        <v>120</v>
      </c>
      <c r="W24" s="268" t="s">
        <v>120</v>
      </c>
      <c r="X24" s="268" t="s">
        <v>120</v>
      </c>
      <c r="Y24" s="268" t="s">
        <v>120</v>
      </c>
      <c r="Z24" s="268" t="s">
        <v>120</v>
      </c>
      <c r="AA24" s="268" t="s">
        <v>120</v>
      </c>
      <c r="AB24" s="268" t="s">
        <v>120</v>
      </c>
      <c r="AC24" s="268" t="s">
        <v>120</v>
      </c>
      <c r="AD24" s="268" t="s">
        <v>120</v>
      </c>
      <c r="AE24" s="268" t="s">
        <v>120</v>
      </c>
      <c r="AF24" s="268" t="s">
        <v>120</v>
      </c>
      <c r="AG24" s="268" t="s">
        <v>120</v>
      </c>
      <c r="AH24" s="268" t="s">
        <v>120</v>
      </c>
      <c r="AI24" s="268" t="s">
        <v>120</v>
      </c>
      <c r="AJ24" s="268" t="s">
        <v>120</v>
      </c>
      <c r="AK24" s="158"/>
    </row>
    <row r="25" spans="1:37" x14ac:dyDescent="0.2">
      <c r="A25" s="160"/>
      <c r="B25" s="734"/>
      <c r="C25" s="263" t="s">
        <v>120</v>
      </c>
      <c r="D25" s="280" t="s">
        <v>120</v>
      </c>
      <c r="E25" s="270" t="s">
        <v>120</v>
      </c>
      <c r="F25" s="271" t="s">
        <v>120</v>
      </c>
      <c r="G25" s="271">
        <v>2</v>
      </c>
      <c r="H25" s="663"/>
      <c r="I25" s="267"/>
      <c r="J25" s="267"/>
      <c r="K25" s="626" t="s">
        <v>120</v>
      </c>
      <c r="L25" s="268" t="s">
        <v>120</v>
      </c>
      <c r="M25" s="268" t="s">
        <v>120</v>
      </c>
      <c r="N25" s="268" t="s">
        <v>120</v>
      </c>
      <c r="O25" s="268" t="s">
        <v>120</v>
      </c>
      <c r="P25" s="268" t="s">
        <v>120</v>
      </c>
      <c r="Q25" s="268" t="s">
        <v>120</v>
      </c>
      <c r="R25" s="268" t="s">
        <v>120</v>
      </c>
      <c r="S25" s="268" t="s">
        <v>120</v>
      </c>
      <c r="T25" s="268" t="s">
        <v>120</v>
      </c>
      <c r="U25" s="268" t="s">
        <v>120</v>
      </c>
      <c r="V25" s="268" t="s">
        <v>120</v>
      </c>
      <c r="W25" s="268" t="s">
        <v>120</v>
      </c>
      <c r="X25" s="268" t="s">
        <v>120</v>
      </c>
      <c r="Y25" s="268" t="s">
        <v>120</v>
      </c>
      <c r="Z25" s="268" t="s">
        <v>120</v>
      </c>
      <c r="AA25" s="268" t="s">
        <v>120</v>
      </c>
      <c r="AB25" s="268" t="s">
        <v>120</v>
      </c>
      <c r="AC25" s="268" t="s">
        <v>120</v>
      </c>
      <c r="AD25" s="268" t="s">
        <v>120</v>
      </c>
      <c r="AE25" s="268" t="s">
        <v>120</v>
      </c>
      <c r="AF25" s="268" t="s">
        <v>120</v>
      </c>
      <c r="AG25" s="268" t="s">
        <v>120</v>
      </c>
      <c r="AH25" s="268" t="s">
        <v>120</v>
      </c>
      <c r="AI25" s="268" t="s">
        <v>120</v>
      </c>
      <c r="AJ25" s="268" t="s">
        <v>120</v>
      </c>
      <c r="AK25" s="158"/>
    </row>
    <row r="26" spans="1:37" x14ac:dyDescent="0.2">
      <c r="A26" s="160"/>
      <c r="B26" s="735"/>
      <c r="C26" s="284" t="s">
        <v>120</v>
      </c>
      <c r="D26" s="285" t="s">
        <v>120</v>
      </c>
      <c r="E26" s="272" t="s">
        <v>120</v>
      </c>
      <c r="F26" s="286" t="s">
        <v>120</v>
      </c>
      <c r="G26" s="286">
        <v>2</v>
      </c>
      <c r="H26" s="634"/>
      <c r="I26" s="287"/>
      <c r="J26" s="287"/>
      <c r="K26" s="628" t="s">
        <v>120</v>
      </c>
      <c r="L26" s="288" t="s">
        <v>120</v>
      </c>
      <c r="M26" s="288" t="s">
        <v>120</v>
      </c>
      <c r="N26" s="288" t="s">
        <v>120</v>
      </c>
      <c r="O26" s="288" t="s">
        <v>120</v>
      </c>
      <c r="P26" s="288" t="s">
        <v>120</v>
      </c>
      <c r="Q26" s="288" t="s">
        <v>120</v>
      </c>
      <c r="R26" s="288" t="s">
        <v>120</v>
      </c>
      <c r="S26" s="288" t="s">
        <v>120</v>
      </c>
      <c r="T26" s="288" t="s">
        <v>120</v>
      </c>
      <c r="U26" s="288" t="s">
        <v>120</v>
      </c>
      <c r="V26" s="288" t="s">
        <v>120</v>
      </c>
      <c r="W26" s="288" t="s">
        <v>120</v>
      </c>
      <c r="X26" s="288" t="s">
        <v>120</v>
      </c>
      <c r="Y26" s="288" t="s">
        <v>120</v>
      </c>
      <c r="Z26" s="288" t="s">
        <v>120</v>
      </c>
      <c r="AA26" s="288" t="s">
        <v>120</v>
      </c>
      <c r="AB26" s="288" t="s">
        <v>120</v>
      </c>
      <c r="AC26" s="288" t="s">
        <v>120</v>
      </c>
      <c r="AD26" s="288" t="s">
        <v>120</v>
      </c>
      <c r="AE26" s="288" t="s">
        <v>120</v>
      </c>
      <c r="AF26" s="288" t="s">
        <v>120</v>
      </c>
      <c r="AG26" s="288" t="s">
        <v>120</v>
      </c>
      <c r="AH26" s="288" t="s">
        <v>120</v>
      </c>
      <c r="AI26" s="288" t="s">
        <v>120</v>
      </c>
      <c r="AJ26" s="288" t="s">
        <v>120</v>
      </c>
      <c r="AK26" s="158"/>
    </row>
    <row r="27" spans="1:37" ht="25.5" x14ac:dyDescent="0.2">
      <c r="A27" s="160"/>
      <c r="B27" s="736"/>
      <c r="C27" s="289" t="s">
        <v>412</v>
      </c>
      <c r="D27" s="334" t="s">
        <v>184</v>
      </c>
      <c r="E27" s="607" t="s">
        <v>522</v>
      </c>
      <c r="F27" s="262" t="s">
        <v>73</v>
      </c>
      <c r="G27" s="262">
        <v>2</v>
      </c>
      <c r="H27" s="664"/>
      <c r="I27" s="267"/>
      <c r="J27" s="267"/>
      <c r="K27" s="626">
        <f>'2. BL Supply'!K29+'6. Preferred (Scenario Yr)'!K46+'6. Preferred (Scenario Yr)'!K19</f>
        <v>2.4</v>
      </c>
      <c r="L27" s="330">
        <f>'2. BL Supply'!L29+'6. Preferred (Scenario Yr)'!L46+'6. Preferred (Scenario Yr)'!L19</f>
        <v>2.4</v>
      </c>
      <c r="M27" s="330">
        <f>'2. BL Supply'!M29+'6. Preferred (Scenario Yr)'!M46+'6. Preferred (Scenario Yr)'!M19</f>
        <v>2.4</v>
      </c>
      <c r="N27" s="330">
        <f>'2. BL Supply'!N29+'6. Preferred (Scenario Yr)'!N46+'6. Preferred (Scenario Yr)'!N19</f>
        <v>2.4</v>
      </c>
      <c r="O27" s="330">
        <f>'2. BL Supply'!O29+'6. Preferred (Scenario Yr)'!O46+'6. Preferred (Scenario Yr)'!O19</f>
        <v>2.4</v>
      </c>
      <c r="P27" s="330">
        <f>'2. BL Supply'!P29+'6. Preferred (Scenario Yr)'!P46+'6. Preferred (Scenario Yr)'!P19</f>
        <v>2.4</v>
      </c>
      <c r="Q27" s="330">
        <f>'2. BL Supply'!Q29+'6. Preferred (Scenario Yr)'!Q46+'6. Preferred (Scenario Yr)'!Q19</f>
        <v>2.4</v>
      </c>
      <c r="R27" s="330">
        <f>'2. BL Supply'!R29+'6. Preferred (Scenario Yr)'!R46+'6. Preferred (Scenario Yr)'!R19</f>
        <v>2.4</v>
      </c>
      <c r="S27" s="330">
        <f>'2. BL Supply'!S29+'6. Preferred (Scenario Yr)'!S46+'6. Preferred (Scenario Yr)'!S19</f>
        <v>2.4</v>
      </c>
      <c r="T27" s="330">
        <f>'2. BL Supply'!T29+'6. Preferred (Scenario Yr)'!T46+'6. Preferred (Scenario Yr)'!T19</f>
        <v>2.4</v>
      </c>
      <c r="U27" s="330">
        <f>'2. BL Supply'!U29+'6. Preferred (Scenario Yr)'!U46+'6. Preferred (Scenario Yr)'!U19</f>
        <v>2.4</v>
      </c>
      <c r="V27" s="330">
        <f>'2. BL Supply'!V29+'6. Preferred (Scenario Yr)'!V46+'6. Preferred (Scenario Yr)'!V19</f>
        <v>2.4</v>
      </c>
      <c r="W27" s="330">
        <f>'2. BL Supply'!W29+'6. Preferred (Scenario Yr)'!W46+'6. Preferred (Scenario Yr)'!W19</f>
        <v>2.4</v>
      </c>
      <c r="X27" s="330">
        <f>'2. BL Supply'!X29+'6. Preferred (Scenario Yr)'!X46+'6. Preferred (Scenario Yr)'!X19</f>
        <v>2.4</v>
      </c>
      <c r="Y27" s="330">
        <f>'2. BL Supply'!Y29+'6. Preferred (Scenario Yr)'!Y46+'6. Preferred (Scenario Yr)'!Y19</f>
        <v>2.4</v>
      </c>
      <c r="Z27" s="330">
        <f>'2. BL Supply'!Z29+'6. Preferred (Scenario Yr)'!Z46+'6. Preferred (Scenario Yr)'!Z19</f>
        <v>2.4</v>
      </c>
      <c r="AA27" s="330">
        <f>'2. BL Supply'!AA29+'6. Preferred (Scenario Yr)'!AA46+'6. Preferred (Scenario Yr)'!AA19</f>
        <v>2.4</v>
      </c>
      <c r="AB27" s="330">
        <f>'2. BL Supply'!AB29+'6. Preferred (Scenario Yr)'!AB46+'6. Preferred (Scenario Yr)'!AB19</f>
        <v>2.4</v>
      </c>
      <c r="AC27" s="330">
        <f>'2. BL Supply'!AC29+'6. Preferred (Scenario Yr)'!AC46+'6. Preferred (Scenario Yr)'!AC19</f>
        <v>2.4</v>
      </c>
      <c r="AD27" s="330">
        <f>'2. BL Supply'!AD29+'6. Preferred (Scenario Yr)'!AD46+'6. Preferred (Scenario Yr)'!AD19</f>
        <v>2.4</v>
      </c>
      <c r="AE27" s="330">
        <f>'2. BL Supply'!AE29+'6. Preferred (Scenario Yr)'!AE46+'6. Preferred (Scenario Yr)'!AE19</f>
        <v>2.4</v>
      </c>
      <c r="AF27" s="330">
        <f>'2. BL Supply'!AF29+'6. Preferred (Scenario Yr)'!AF46+'6. Preferred (Scenario Yr)'!AF19</f>
        <v>2.4</v>
      </c>
      <c r="AG27" s="330">
        <f>'2. BL Supply'!AG29+'6. Preferred (Scenario Yr)'!AG46+'6. Preferred (Scenario Yr)'!AG19</f>
        <v>2.4</v>
      </c>
      <c r="AH27" s="330">
        <f>'2. BL Supply'!AH29+'6. Preferred (Scenario Yr)'!AH46+'6. Preferred (Scenario Yr)'!AH19</f>
        <v>2.4</v>
      </c>
      <c r="AI27" s="330">
        <f>'2. BL Supply'!AI29+'6. Preferred (Scenario Yr)'!AI46+'6. Preferred (Scenario Yr)'!AI19</f>
        <v>2.4</v>
      </c>
      <c r="AJ27" s="330">
        <f>'2. BL Supply'!AJ29+'6. Preferred (Scenario Yr)'!AJ46+'6. Preferred (Scenario Yr)'!AJ19</f>
        <v>2.4</v>
      </c>
      <c r="AK27" s="158"/>
    </row>
    <row r="28" spans="1:37" ht="15.75" thickBot="1" x14ac:dyDescent="0.25">
      <c r="A28" s="160"/>
      <c r="B28" s="737"/>
      <c r="C28" s="290" t="s">
        <v>413</v>
      </c>
      <c r="D28" s="331" t="s">
        <v>186</v>
      </c>
      <c r="E28" s="291" t="s">
        <v>414</v>
      </c>
      <c r="F28" s="292" t="s">
        <v>73</v>
      </c>
      <c r="G28" s="292">
        <v>2</v>
      </c>
      <c r="H28" s="656"/>
      <c r="I28" s="267"/>
      <c r="J28" s="267"/>
      <c r="K28" s="626">
        <f>'2. BL Supply'!K30+'6. Preferred (Scenario Yr)'!K49</f>
        <v>6.4</v>
      </c>
      <c r="L28" s="330">
        <f>'2. BL Supply'!L30+'6. Preferred (Scenario Yr)'!L49</f>
        <v>6.4</v>
      </c>
      <c r="M28" s="330">
        <f>'2. BL Supply'!M30+'6. Preferred (Scenario Yr)'!M49</f>
        <v>6.4</v>
      </c>
      <c r="N28" s="330">
        <f>'2. BL Supply'!N30+'6. Preferred (Scenario Yr)'!N49</f>
        <v>6.4</v>
      </c>
      <c r="O28" s="330">
        <f>'2. BL Supply'!O30+'6. Preferred (Scenario Yr)'!O49</f>
        <v>6.4</v>
      </c>
      <c r="P28" s="330">
        <f>'2. BL Supply'!P30+'6. Preferred (Scenario Yr)'!P49</f>
        <v>6.4</v>
      </c>
      <c r="Q28" s="330">
        <f>'2. BL Supply'!Q30+'6. Preferred (Scenario Yr)'!Q49</f>
        <v>6.4</v>
      </c>
      <c r="R28" s="330">
        <f>'2. BL Supply'!R30+'6. Preferred (Scenario Yr)'!R49</f>
        <v>6.4</v>
      </c>
      <c r="S28" s="330">
        <f>'2. BL Supply'!S30+'6. Preferred (Scenario Yr)'!S49</f>
        <v>6.4</v>
      </c>
      <c r="T28" s="330">
        <f>'2. BL Supply'!T30+'6. Preferred (Scenario Yr)'!T49</f>
        <v>6.4</v>
      </c>
      <c r="U28" s="330">
        <f>'2. BL Supply'!U30+'6. Preferred (Scenario Yr)'!U49</f>
        <v>6.4</v>
      </c>
      <c r="V28" s="330">
        <f>'2. BL Supply'!V30+'6. Preferred (Scenario Yr)'!V49</f>
        <v>6.4</v>
      </c>
      <c r="W28" s="330">
        <f>'2. BL Supply'!W30+'6. Preferred (Scenario Yr)'!W49</f>
        <v>6.4</v>
      </c>
      <c r="X28" s="330">
        <f>'2. BL Supply'!X30+'6. Preferred (Scenario Yr)'!X49</f>
        <v>6.4</v>
      </c>
      <c r="Y28" s="330">
        <f>'2. BL Supply'!Y30+'6. Preferred (Scenario Yr)'!Y49</f>
        <v>6.4</v>
      </c>
      <c r="Z28" s="330">
        <f>'2. BL Supply'!Z30+'6. Preferred (Scenario Yr)'!Z49</f>
        <v>6.4</v>
      </c>
      <c r="AA28" s="330">
        <f>'2. BL Supply'!AA30+'6. Preferred (Scenario Yr)'!AA49</f>
        <v>6.4</v>
      </c>
      <c r="AB28" s="330">
        <f>'2. BL Supply'!AB30+'6. Preferred (Scenario Yr)'!AB49</f>
        <v>6.4</v>
      </c>
      <c r="AC28" s="330">
        <f>'2. BL Supply'!AC30+'6. Preferred (Scenario Yr)'!AC49</f>
        <v>6.4</v>
      </c>
      <c r="AD28" s="330">
        <f>'2. BL Supply'!AD30+'6. Preferred (Scenario Yr)'!AD49</f>
        <v>6.4</v>
      </c>
      <c r="AE28" s="330">
        <f>'2. BL Supply'!AE30+'6. Preferred (Scenario Yr)'!AE49</f>
        <v>6.4</v>
      </c>
      <c r="AF28" s="330">
        <f>'2. BL Supply'!AF30+'6. Preferred (Scenario Yr)'!AF49</f>
        <v>6.4</v>
      </c>
      <c r="AG28" s="330">
        <f>'2. BL Supply'!AG30+'6. Preferred (Scenario Yr)'!AG49</f>
        <v>6.4</v>
      </c>
      <c r="AH28" s="330">
        <f>'2. BL Supply'!AH30+'6. Preferred (Scenario Yr)'!AH49</f>
        <v>6.4</v>
      </c>
      <c r="AI28" s="330">
        <f>'2. BL Supply'!AI30+'6. Preferred (Scenario Yr)'!AI49</f>
        <v>6.4</v>
      </c>
      <c r="AJ28" s="330">
        <f>'2. BL Supply'!AJ30+'6. Preferred (Scenario Yr)'!AJ49</f>
        <v>6.4</v>
      </c>
      <c r="AK28" s="158"/>
    </row>
    <row r="29" spans="1:37" ht="15.75" x14ac:dyDescent="0.25">
      <c r="A29" s="160"/>
      <c r="B29" s="182"/>
      <c r="C29" s="158"/>
      <c r="D29" s="293"/>
      <c r="E29" s="294"/>
      <c r="F29" s="158"/>
      <c r="G29" s="158"/>
      <c r="H29" s="158"/>
      <c r="I29" s="185"/>
      <c r="J29" s="295"/>
      <c r="K29" s="296"/>
      <c r="L29" s="297"/>
      <c r="M29" s="29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  <c r="AF29" s="158"/>
      <c r="AG29" s="158"/>
      <c r="AH29" s="158"/>
      <c r="AI29" s="158"/>
      <c r="AJ29" s="158"/>
      <c r="AK29" s="158"/>
    </row>
    <row r="30" spans="1:37" ht="15.75" x14ac:dyDescent="0.25">
      <c r="A30" s="160"/>
      <c r="B30" s="182"/>
      <c r="C30" s="158"/>
      <c r="D30" s="293"/>
      <c r="E30" s="299"/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58"/>
      <c r="Z30" s="158"/>
      <c r="AA30" s="158"/>
      <c r="AB30" s="158"/>
      <c r="AC30" s="158"/>
      <c r="AD30" s="158"/>
      <c r="AE30" s="158"/>
      <c r="AF30" s="158"/>
      <c r="AG30" s="158"/>
      <c r="AH30" s="158"/>
      <c r="AI30" s="158"/>
      <c r="AJ30" s="158"/>
      <c r="AK30" s="158"/>
    </row>
    <row r="31" spans="1:37" ht="15.75" x14ac:dyDescent="0.25">
      <c r="A31" s="160"/>
      <c r="B31" s="182"/>
      <c r="C31" s="158"/>
      <c r="D31" s="293"/>
      <c r="E31" s="294"/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58"/>
      <c r="AJ31" s="158"/>
      <c r="AK31" s="158"/>
    </row>
    <row r="32" spans="1:37" ht="15.75" x14ac:dyDescent="0.25">
      <c r="A32" s="160"/>
      <c r="B32" s="182"/>
      <c r="C32" s="158"/>
      <c r="D32" s="300" t="str">
        <f>'TITLE PAGE'!B9</f>
        <v>Company:</v>
      </c>
      <c r="E32" s="142" t="str">
        <f>'TITLE PAGE'!D9</f>
        <v>Portsmouth Water</v>
      </c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  <c r="V32" s="158"/>
      <c r="W32" s="158"/>
      <c r="X32" s="158"/>
      <c r="Y32" s="158"/>
      <c r="Z32" s="158"/>
      <c r="AA32" s="158"/>
      <c r="AB32" s="158"/>
      <c r="AC32" s="158"/>
      <c r="AD32" s="158"/>
      <c r="AE32" s="158"/>
      <c r="AF32" s="158"/>
      <c r="AG32" s="158"/>
      <c r="AH32" s="158"/>
      <c r="AI32" s="158"/>
      <c r="AJ32" s="158"/>
      <c r="AK32" s="158"/>
    </row>
    <row r="33" spans="1:37" ht="15.75" x14ac:dyDescent="0.25">
      <c r="A33" s="160"/>
      <c r="B33" s="182"/>
      <c r="C33" s="158"/>
      <c r="D33" s="301" t="str">
        <f>'TITLE PAGE'!B10</f>
        <v>Resource Zone Name:</v>
      </c>
      <c r="E33" s="146" t="str">
        <f>'TITLE PAGE'!D10</f>
        <v>Company</v>
      </c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  <c r="V33" s="158"/>
      <c r="W33" s="158"/>
      <c r="X33" s="158"/>
      <c r="Y33" s="158"/>
      <c r="Z33" s="158"/>
      <c r="AA33" s="158"/>
      <c r="AB33" s="158"/>
      <c r="AC33" s="158"/>
      <c r="AD33" s="158"/>
      <c r="AE33" s="158"/>
      <c r="AF33" s="158"/>
      <c r="AG33" s="158"/>
      <c r="AH33" s="158"/>
      <c r="AI33" s="158"/>
      <c r="AJ33" s="158"/>
      <c r="AK33" s="158"/>
    </row>
    <row r="34" spans="1:37" ht="15.75" x14ac:dyDescent="0.25">
      <c r="A34" s="160"/>
      <c r="B34" s="182"/>
      <c r="C34" s="158"/>
      <c r="D34" s="301" t="str">
        <f>'TITLE PAGE'!B11</f>
        <v>Resource Zone Number:</v>
      </c>
      <c r="E34" s="149" t="str">
        <f>'TITLE PAGE'!D11</f>
        <v>PRT 1</v>
      </c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158"/>
      <c r="W34" s="158"/>
      <c r="X34" s="158"/>
      <c r="Y34" s="158"/>
      <c r="Z34" s="158"/>
      <c r="AA34" s="158"/>
      <c r="AB34" s="158"/>
      <c r="AC34" s="158"/>
      <c r="AD34" s="158"/>
      <c r="AE34" s="158"/>
      <c r="AF34" s="158"/>
      <c r="AG34" s="158"/>
      <c r="AH34" s="158"/>
      <c r="AI34" s="158"/>
      <c r="AJ34" s="158"/>
      <c r="AK34" s="158"/>
    </row>
    <row r="35" spans="1:37" ht="15.75" x14ac:dyDescent="0.25">
      <c r="A35" s="160"/>
      <c r="B35" s="182"/>
      <c r="C35" s="158"/>
      <c r="D35" s="301" t="str">
        <f>'TITLE PAGE'!B12</f>
        <v xml:space="preserve">Planning Scenario Name:                                                                     </v>
      </c>
      <c r="E35" s="146" t="str">
        <f>'TITLE PAGE'!D12</f>
        <v>Dry Year Critical Period - benchmarking data</v>
      </c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  <c r="V35" s="158"/>
      <c r="W35" s="158"/>
      <c r="X35" s="158"/>
      <c r="Y35" s="158"/>
      <c r="Z35" s="158"/>
      <c r="AA35" s="158"/>
      <c r="AB35" s="158"/>
      <c r="AC35" s="158"/>
      <c r="AD35" s="158"/>
      <c r="AE35" s="158"/>
      <c r="AF35" s="158"/>
      <c r="AG35" s="158"/>
      <c r="AH35" s="158"/>
      <c r="AI35" s="158"/>
      <c r="AJ35" s="158"/>
      <c r="AK35" s="158"/>
    </row>
    <row r="36" spans="1:37" ht="15.75" x14ac:dyDescent="0.25">
      <c r="A36" s="160"/>
      <c r="B36" s="182"/>
      <c r="C36" s="158"/>
      <c r="D36" s="302" t="str">
        <f>'TITLE PAGE'!B13</f>
        <v xml:space="preserve">Chosen Level of Service:  </v>
      </c>
      <c r="E36" s="154" t="str">
        <f>'TITLE PAGE'!D13</f>
        <v>1 in 200</v>
      </c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158"/>
      <c r="AD36" s="158"/>
      <c r="AE36" s="158"/>
      <c r="AF36" s="158"/>
      <c r="AG36" s="158"/>
      <c r="AH36" s="158"/>
      <c r="AI36" s="158"/>
      <c r="AJ36" s="158"/>
      <c r="AK36" s="158"/>
    </row>
  </sheetData>
  <mergeCells count="3">
    <mergeCell ref="B3:B12"/>
    <mergeCell ref="B13:B26"/>
    <mergeCell ref="B27:B28"/>
  </mergeCells>
  <pageMargins left="0.7" right="0.7" top="0.75" bottom="0.75" header="0.3" footer="0.3"/>
  <pageSetup paperSize="9" orientation="portrait" verticalDpi="9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J67"/>
  <sheetViews>
    <sheetView zoomScale="70" zoomScaleNormal="70" workbookViewId="0">
      <pane ySplit="2" topLeftCell="A3" activePane="bottomLeft" state="frozen"/>
      <selection activeCell="J1" sqref="J1"/>
      <selection pane="bottomLeft" activeCell="M27" sqref="M27"/>
    </sheetView>
  </sheetViews>
  <sheetFormatPr defaultColWidth="8.88671875" defaultRowHeight="15" x14ac:dyDescent="0.2"/>
  <cols>
    <col min="1" max="1" width="4.109375" customWidth="1"/>
    <col min="2" max="3" width="6.88671875" customWidth="1"/>
    <col min="4" max="4" width="36.88671875" customWidth="1"/>
    <col min="5" max="5" width="39.21875" customWidth="1"/>
    <col min="6" max="6" width="6.88671875" customWidth="1"/>
    <col min="7" max="7" width="8.21875" bestFit="1" customWidth="1"/>
    <col min="8" max="8" width="6.21875" customWidth="1"/>
    <col min="9" max="9" width="5.77734375" customWidth="1"/>
    <col min="10" max="10" width="6" customWidth="1"/>
    <col min="11" max="36" width="11.44140625" customWidth="1"/>
    <col min="257" max="257" width="4.109375" customWidth="1"/>
    <col min="258" max="259" width="6.88671875" customWidth="1"/>
    <col min="260" max="260" width="36.88671875" customWidth="1"/>
    <col min="261" max="261" width="39.21875" customWidth="1"/>
    <col min="262" max="262" width="6.88671875" customWidth="1"/>
    <col min="263" max="263" width="8.21875" bestFit="1" customWidth="1"/>
    <col min="264" max="292" width="11.44140625" customWidth="1"/>
    <col min="513" max="513" width="4.109375" customWidth="1"/>
    <col min="514" max="515" width="6.88671875" customWidth="1"/>
    <col min="516" max="516" width="36.88671875" customWidth="1"/>
    <col min="517" max="517" width="39.21875" customWidth="1"/>
    <col min="518" max="518" width="6.88671875" customWidth="1"/>
    <col min="519" max="519" width="8.21875" bestFit="1" customWidth="1"/>
    <col min="520" max="548" width="11.44140625" customWidth="1"/>
    <col min="769" max="769" width="4.109375" customWidth="1"/>
    <col min="770" max="771" width="6.88671875" customWidth="1"/>
    <col min="772" max="772" width="36.88671875" customWidth="1"/>
    <col min="773" max="773" width="39.21875" customWidth="1"/>
    <col min="774" max="774" width="6.88671875" customWidth="1"/>
    <col min="775" max="775" width="8.21875" bestFit="1" customWidth="1"/>
    <col min="776" max="804" width="11.44140625" customWidth="1"/>
    <col min="1025" max="1025" width="4.109375" customWidth="1"/>
    <col min="1026" max="1027" width="6.88671875" customWidth="1"/>
    <col min="1028" max="1028" width="36.88671875" customWidth="1"/>
    <col min="1029" max="1029" width="39.21875" customWidth="1"/>
    <col min="1030" max="1030" width="6.88671875" customWidth="1"/>
    <col min="1031" max="1031" width="8.21875" bestFit="1" customWidth="1"/>
    <col min="1032" max="1060" width="11.44140625" customWidth="1"/>
    <col min="1281" max="1281" width="4.109375" customWidth="1"/>
    <col min="1282" max="1283" width="6.88671875" customWidth="1"/>
    <col min="1284" max="1284" width="36.88671875" customWidth="1"/>
    <col min="1285" max="1285" width="39.21875" customWidth="1"/>
    <col min="1286" max="1286" width="6.88671875" customWidth="1"/>
    <col min="1287" max="1287" width="8.21875" bestFit="1" customWidth="1"/>
    <col min="1288" max="1316" width="11.44140625" customWidth="1"/>
    <col min="1537" max="1537" width="4.109375" customWidth="1"/>
    <col min="1538" max="1539" width="6.88671875" customWidth="1"/>
    <col min="1540" max="1540" width="36.88671875" customWidth="1"/>
    <col min="1541" max="1541" width="39.21875" customWidth="1"/>
    <col min="1542" max="1542" width="6.88671875" customWidth="1"/>
    <col min="1543" max="1543" width="8.21875" bestFit="1" customWidth="1"/>
    <col min="1544" max="1572" width="11.44140625" customWidth="1"/>
    <col min="1793" max="1793" width="4.109375" customWidth="1"/>
    <col min="1794" max="1795" width="6.88671875" customWidth="1"/>
    <col min="1796" max="1796" width="36.88671875" customWidth="1"/>
    <col min="1797" max="1797" width="39.21875" customWidth="1"/>
    <col min="1798" max="1798" width="6.88671875" customWidth="1"/>
    <col min="1799" max="1799" width="8.21875" bestFit="1" customWidth="1"/>
    <col min="1800" max="1828" width="11.44140625" customWidth="1"/>
    <col min="2049" max="2049" width="4.109375" customWidth="1"/>
    <col min="2050" max="2051" width="6.88671875" customWidth="1"/>
    <col min="2052" max="2052" width="36.88671875" customWidth="1"/>
    <col min="2053" max="2053" width="39.21875" customWidth="1"/>
    <col min="2054" max="2054" width="6.88671875" customWidth="1"/>
    <col min="2055" max="2055" width="8.21875" bestFit="1" customWidth="1"/>
    <col min="2056" max="2084" width="11.44140625" customWidth="1"/>
    <col min="2305" max="2305" width="4.109375" customWidth="1"/>
    <col min="2306" max="2307" width="6.88671875" customWidth="1"/>
    <col min="2308" max="2308" width="36.88671875" customWidth="1"/>
    <col min="2309" max="2309" width="39.21875" customWidth="1"/>
    <col min="2310" max="2310" width="6.88671875" customWidth="1"/>
    <col min="2311" max="2311" width="8.21875" bestFit="1" customWidth="1"/>
    <col min="2312" max="2340" width="11.44140625" customWidth="1"/>
    <col min="2561" max="2561" width="4.109375" customWidth="1"/>
    <col min="2562" max="2563" width="6.88671875" customWidth="1"/>
    <col min="2564" max="2564" width="36.88671875" customWidth="1"/>
    <col min="2565" max="2565" width="39.21875" customWidth="1"/>
    <col min="2566" max="2566" width="6.88671875" customWidth="1"/>
    <col min="2567" max="2567" width="8.21875" bestFit="1" customWidth="1"/>
    <col min="2568" max="2596" width="11.44140625" customWidth="1"/>
    <col min="2817" max="2817" width="4.109375" customWidth="1"/>
    <col min="2818" max="2819" width="6.88671875" customWidth="1"/>
    <col min="2820" max="2820" width="36.88671875" customWidth="1"/>
    <col min="2821" max="2821" width="39.21875" customWidth="1"/>
    <col min="2822" max="2822" width="6.88671875" customWidth="1"/>
    <col min="2823" max="2823" width="8.21875" bestFit="1" customWidth="1"/>
    <col min="2824" max="2852" width="11.44140625" customWidth="1"/>
    <col min="3073" max="3073" width="4.109375" customWidth="1"/>
    <col min="3074" max="3075" width="6.88671875" customWidth="1"/>
    <col min="3076" max="3076" width="36.88671875" customWidth="1"/>
    <col min="3077" max="3077" width="39.21875" customWidth="1"/>
    <col min="3078" max="3078" width="6.88671875" customWidth="1"/>
    <col min="3079" max="3079" width="8.21875" bestFit="1" customWidth="1"/>
    <col min="3080" max="3108" width="11.44140625" customWidth="1"/>
    <col min="3329" max="3329" width="4.109375" customWidth="1"/>
    <col min="3330" max="3331" width="6.88671875" customWidth="1"/>
    <col min="3332" max="3332" width="36.88671875" customWidth="1"/>
    <col min="3333" max="3333" width="39.21875" customWidth="1"/>
    <col min="3334" max="3334" width="6.88671875" customWidth="1"/>
    <col min="3335" max="3335" width="8.21875" bestFit="1" customWidth="1"/>
    <col min="3336" max="3364" width="11.44140625" customWidth="1"/>
    <col min="3585" max="3585" width="4.109375" customWidth="1"/>
    <col min="3586" max="3587" width="6.88671875" customWidth="1"/>
    <col min="3588" max="3588" width="36.88671875" customWidth="1"/>
    <col min="3589" max="3589" width="39.21875" customWidth="1"/>
    <col min="3590" max="3590" width="6.88671875" customWidth="1"/>
    <col min="3591" max="3591" width="8.21875" bestFit="1" customWidth="1"/>
    <col min="3592" max="3620" width="11.44140625" customWidth="1"/>
    <col min="3841" max="3841" width="4.109375" customWidth="1"/>
    <col min="3842" max="3843" width="6.88671875" customWidth="1"/>
    <col min="3844" max="3844" width="36.88671875" customWidth="1"/>
    <col min="3845" max="3845" width="39.21875" customWidth="1"/>
    <col min="3846" max="3846" width="6.88671875" customWidth="1"/>
    <col min="3847" max="3847" width="8.21875" bestFit="1" customWidth="1"/>
    <col min="3848" max="3876" width="11.44140625" customWidth="1"/>
    <col min="4097" max="4097" width="4.109375" customWidth="1"/>
    <col min="4098" max="4099" width="6.88671875" customWidth="1"/>
    <col min="4100" max="4100" width="36.88671875" customWidth="1"/>
    <col min="4101" max="4101" width="39.21875" customWidth="1"/>
    <col min="4102" max="4102" width="6.88671875" customWidth="1"/>
    <col min="4103" max="4103" width="8.21875" bestFit="1" customWidth="1"/>
    <col min="4104" max="4132" width="11.44140625" customWidth="1"/>
    <col min="4353" max="4353" width="4.109375" customWidth="1"/>
    <col min="4354" max="4355" width="6.88671875" customWidth="1"/>
    <col min="4356" max="4356" width="36.88671875" customWidth="1"/>
    <col min="4357" max="4357" width="39.21875" customWidth="1"/>
    <col min="4358" max="4358" width="6.88671875" customWidth="1"/>
    <col min="4359" max="4359" width="8.21875" bestFit="1" customWidth="1"/>
    <col min="4360" max="4388" width="11.44140625" customWidth="1"/>
    <col min="4609" max="4609" width="4.109375" customWidth="1"/>
    <col min="4610" max="4611" width="6.88671875" customWidth="1"/>
    <col min="4612" max="4612" width="36.88671875" customWidth="1"/>
    <col min="4613" max="4613" width="39.21875" customWidth="1"/>
    <col min="4614" max="4614" width="6.88671875" customWidth="1"/>
    <col min="4615" max="4615" width="8.21875" bestFit="1" customWidth="1"/>
    <col min="4616" max="4644" width="11.44140625" customWidth="1"/>
    <col min="4865" max="4865" width="4.109375" customWidth="1"/>
    <col min="4866" max="4867" width="6.88671875" customWidth="1"/>
    <col min="4868" max="4868" width="36.88671875" customWidth="1"/>
    <col min="4869" max="4869" width="39.21875" customWidth="1"/>
    <col min="4870" max="4870" width="6.88671875" customWidth="1"/>
    <col min="4871" max="4871" width="8.21875" bestFit="1" customWidth="1"/>
    <col min="4872" max="4900" width="11.44140625" customWidth="1"/>
    <col min="5121" max="5121" width="4.109375" customWidth="1"/>
    <col min="5122" max="5123" width="6.88671875" customWidth="1"/>
    <col min="5124" max="5124" width="36.88671875" customWidth="1"/>
    <col min="5125" max="5125" width="39.21875" customWidth="1"/>
    <col min="5126" max="5126" width="6.88671875" customWidth="1"/>
    <col min="5127" max="5127" width="8.21875" bestFit="1" customWidth="1"/>
    <col min="5128" max="5156" width="11.44140625" customWidth="1"/>
    <col min="5377" max="5377" width="4.109375" customWidth="1"/>
    <col min="5378" max="5379" width="6.88671875" customWidth="1"/>
    <col min="5380" max="5380" width="36.88671875" customWidth="1"/>
    <col min="5381" max="5381" width="39.21875" customWidth="1"/>
    <col min="5382" max="5382" width="6.88671875" customWidth="1"/>
    <col min="5383" max="5383" width="8.21875" bestFit="1" customWidth="1"/>
    <col min="5384" max="5412" width="11.44140625" customWidth="1"/>
    <col min="5633" max="5633" width="4.109375" customWidth="1"/>
    <col min="5634" max="5635" width="6.88671875" customWidth="1"/>
    <col min="5636" max="5636" width="36.88671875" customWidth="1"/>
    <col min="5637" max="5637" width="39.21875" customWidth="1"/>
    <col min="5638" max="5638" width="6.88671875" customWidth="1"/>
    <col min="5639" max="5639" width="8.21875" bestFit="1" customWidth="1"/>
    <col min="5640" max="5668" width="11.44140625" customWidth="1"/>
    <col min="5889" max="5889" width="4.109375" customWidth="1"/>
    <col min="5890" max="5891" width="6.88671875" customWidth="1"/>
    <col min="5892" max="5892" width="36.88671875" customWidth="1"/>
    <col min="5893" max="5893" width="39.21875" customWidth="1"/>
    <col min="5894" max="5894" width="6.88671875" customWidth="1"/>
    <col min="5895" max="5895" width="8.21875" bestFit="1" customWidth="1"/>
    <col min="5896" max="5924" width="11.44140625" customWidth="1"/>
    <col min="6145" max="6145" width="4.109375" customWidth="1"/>
    <col min="6146" max="6147" width="6.88671875" customWidth="1"/>
    <col min="6148" max="6148" width="36.88671875" customWidth="1"/>
    <col min="6149" max="6149" width="39.21875" customWidth="1"/>
    <col min="6150" max="6150" width="6.88671875" customWidth="1"/>
    <col min="6151" max="6151" width="8.21875" bestFit="1" customWidth="1"/>
    <col min="6152" max="6180" width="11.44140625" customWidth="1"/>
    <col min="6401" max="6401" width="4.109375" customWidth="1"/>
    <col min="6402" max="6403" width="6.88671875" customWidth="1"/>
    <col min="6404" max="6404" width="36.88671875" customWidth="1"/>
    <col min="6405" max="6405" width="39.21875" customWidth="1"/>
    <col min="6406" max="6406" width="6.88671875" customWidth="1"/>
    <col min="6407" max="6407" width="8.21875" bestFit="1" customWidth="1"/>
    <col min="6408" max="6436" width="11.44140625" customWidth="1"/>
    <col min="6657" max="6657" width="4.109375" customWidth="1"/>
    <col min="6658" max="6659" width="6.88671875" customWidth="1"/>
    <col min="6660" max="6660" width="36.88671875" customWidth="1"/>
    <col min="6661" max="6661" width="39.21875" customWidth="1"/>
    <col min="6662" max="6662" width="6.88671875" customWidth="1"/>
    <col min="6663" max="6663" width="8.21875" bestFit="1" customWidth="1"/>
    <col min="6664" max="6692" width="11.44140625" customWidth="1"/>
    <col min="6913" max="6913" width="4.109375" customWidth="1"/>
    <col min="6914" max="6915" width="6.88671875" customWidth="1"/>
    <col min="6916" max="6916" width="36.88671875" customWidth="1"/>
    <col min="6917" max="6917" width="39.21875" customWidth="1"/>
    <col min="6918" max="6918" width="6.88671875" customWidth="1"/>
    <col min="6919" max="6919" width="8.21875" bestFit="1" customWidth="1"/>
    <col min="6920" max="6948" width="11.44140625" customWidth="1"/>
    <col min="7169" max="7169" width="4.109375" customWidth="1"/>
    <col min="7170" max="7171" width="6.88671875" customWidth="1"/>
    <col min="7172" max="7172" width="36.88671875" customWidth="1"/>
    <col min="7173" max="7173" width="39.21875" customWidth="1"/>
    <col min="7174" max="7174" width="6.88671875" customWidth="1"/>
    <col min="7175" max="7175" width="8.21875" bestFit="1" customWidth="1"/>
    <col min="7176" max="7204" width="11.44140625" customWidth="1"/>
    <col min="7425" max="7425" width="4.109375" customWidth="1"/>
    <col min="7426" max="7427" width="6.88671875" customWidth="1"/>
    <col min="7428" max="7428" width="36.88671875" customWidth="1"/>
    <col min="7429" max="7429" width="39.21875" customWidth="1"/>
    <col min="7430" max="7430" width="6.88671875" customWidth="1"/>
    <col min="7431" max="7431" width="8.21875" bestFit="1" customWidth="1"/>
    <col min="7432" max="7460" width="11.44140625" customWidth="1"/>
    <col min="7681" max="7681" width="4.109375" customWidth="1"/>
    <col min="7682" max="7683" width="6.88671875" customWidth="1"/>
    <col min="7684" max="7684" width="36.88671875" customWidth="1"/>
    <col min="7685" max="7685" width="39.21875" customWidth="1"/>
    <col min="7686" max="7686" width="6.88671875" customWidth="1"/>
    <col min="7687" max="7687" width="8.21875" bestFit="1" customWidth="1"/>
    <col min="7688" max="7716" width="11.44140625" customWidth="1"/>
    <col min="7937" max="7937" width="4.109375" customWidth="1"/>
    <col min="7938" max="7939" width="6.88671875" customWidth="1"/>
    <col min="7940" max="7940" width="36.88671875" customWidth="1"/>
    <col min="7941" max="7941" width="39.21875" customWidth="1"/>
    <col min="7942" max="7942" width="6.88671875" customWidth="1"/>
    <col min="7943" max="7943" width="8.21875" bestFit="1" customWidth="1"/>
    <col min="7944" max="7972" width="11.44140625" customWidth="1"/>
    <col min="8193" max="8193" width="4.109375" customWidth="1"/>
    <col min="8194" max="8195" width="6.88671875" customWidth="1"/>
    <col min="8196" max="8196" width="36.88671875" customWidth="1"/>
    <col min="8197" max="8197" width="39.21875" customWidth="1"/>
    <col min="8198" max="8198" width="6.88671875" customWidth="1"/>
    <col min="8199" max="8199" width="8.21875" bestFit="1" customWidth="1"/>
    <col min="8200" max="8228" width="11.44140625" customWidth="1"/>
    <col min="8449" max="8449" width="4.109375" customWidth="1"/>
    <col min="8450" max="8451" width="6.88671875" customWidth="1"/>
    <col min="8452" max="8452" width="36.88671875" customWidth="1"/>
    <col min="8453" max="8453" width="39.21875" customWidth="1"/>
    <col min="8454" max="8454" width="6.88671875" customWidth="1"/>
    <col min="8455" max="8455" width="8.21875" bestFit="1" customWidth="1"/>
    <col min="8456" max="8484" width="11.44140625" customWidth="1"/>
    <col min="8705" max="8705" width="4.109375" customWidth="1"/>
    <col min="8706" max="8707" width="6.88671875" customWidth="1"/>
    <col min="8708" max="8708" width="36.88671875" customWidth="1"/>
    <col min="8709" max="8709" width="39.21875" customWidth="1"/>
    <col min="8710" max="8710" width="6.88671875" customWidth="1"/>
    <col min="8711" max="8711" width="8.21875" bestFit="1" customWidth="1"/>
    <col min="8712" max="8740" width="11.44140625" customWidth="1"/>
    <col min="8961" max="8961" width="4.109375" customWidth="1"/>
    <col min="8962" max="8963" width="6.88671875" customWidth="1"/>
    <col min="8964" max="8964" width="36.88671875" customWidth="1"/>
    <col min="8965" max="8965" width="39.21875" customWidth="1"/>
    <col min="8966" max="8966" width="6.88671875" customWidth="1"/>
    <col min="8967" max="8967" width="8.21875" bestFit="1" customWidth="1"/>
    <col min="8968" max="8996" width="11.44140625" customWidth="1"/>
    <col min="9217" max="9217" width="4.109375" customWidth="1"/>
    <col min="9218" max="9219" width="6.88671875" customWidth="1"/>
    <col min="9220" max="9220" width="36.88671875" customWidth="1"/>
    <col min="9221" max="9221" width="39.21875" customWidth="1"/>
    <col min="9222" max="9222" width="6.88671875" customWidth="1"/>
    <col min="9223" max="9223" width="8.21875" bestFit="1" customWidth="1"/>
    <col min="9224" max="9252" width="11.44140625" customWidth="1"/>
    <col min="9473" max="9473" width="4.109375" customWidth="1"/>
    <col min="9474" max="9475" width="6.88671875" customWidth="1"/>
    <col min="9476" max="9476" width="36.88671875" customWidth="1"/>
    <col min="9477" max="9477" width="39.21875" customWidth="1"/>
    <col min="9478" max="9478" width="6.88671875" customWidth="1"/>
    <col min="9479" max="9479" width="8.21875" bestFit="1" customWidth="1"/>
    <col min="9480" max="9508" width="11.44140625" customWidth="1"/>
    <col min="9729" max="9729" width="4.109375" customWidth="1"/>
    <col min="9730" max="9731" width="6.88671875" customWidth="1"/>
    <col min="9732" max="9732" width="36.88671875" customWidth="1"/>
    <col min="9733" max="9733" width="39.21875" customWidth="1"/>
    <col min="9734" max="9734" width="6.88671875" customWidth="1"/>
    <col min="9735" max="9735" width="8.21875" bestFit="1" customWidth="1"/>
    <col min="9736" max="9764" width="11.44140625" customWidth="1"/>
    <col min="9985" max="9985" width="4.109375" customWidth="1"/>
    <col min="9986" max="9987" width="6.88671875" customWidth="1"/>
    <col min="9988" max="9988" width="36.88671875" customWidth="1"/>
    <col min="9989" max="9989" width="39.21875" customWidth="1"/>
    <col min="9990" max="9990" width="6.88671875" customWidth="1"/>
    <col min="9991" max="9991" width="8.21875" bestFit="1" customWidth="1"/>
    <col min="9992" max="10020" width="11.44140625" customWidth="1"/>
    <col min="10241" max="10241" width="4.109375" customWidth="1"/>
    <col min="10242" max="10243" width="6.88671875" customWidth="1"/>
    <col min="10244" max="10244" width="36.88671875" customWidth="1"/>
    <col min="10245" max="10245" width="39.21875" customWidth="1"/>
    <col min="10246" max="10246" width="6.88671875" customWidth="1"/>
    <col min="10247" max="10247" width="8.21875" bestFit="1" customWidth="1"/>
    <col min="10248" max="10276" width="11.44140625" customWidth="1"/>
    <col min="10497" max="10497" width="4.109375" customWidth="1"/>
    <col min="10498" max="10499" width="6.88671875" customWidth="1"/>
    <col min="10500" max="10500" width="36.88671875" customWidth="1"/>
    <col min="10501" max="10501" width="39.21875" customWidth="1"/>
    <col min="10502" max="10502" width="6.88671875" customWidth="1"/>
    <col min="10503" max="10503" width="8.21875" bestFit="1" customWidth="1"/>
    <col min="10504" max="10532" width="11.44140625" customWidth="1"/>
    <col min="10753" max="10753" width="4.109375" customWidth="1"/>
    <col min="10754" max="10755" width="6.88671875" customWidth="1"/>
    <col min="10756" max="10756" width="36.88671875" customWidth="1"/>
    <col min="10757" max="10757" width="39.21875" customWidth="1"/>
    <col min="10758" max="10758" width="6.88671875" customWidth="1"/>
    <col min="10759" max="10759" width="8.21875" bestFit="1" customWidth="1"/>
    <col min="10760" max="10788" width="11.44140625" customWidth="1"/>
    <col min="11009" max="11009" width="4.109375" customWidth="1"/>
    <col min="11010" max="11011" width="6.88671875" customWidth="1"/>
    <col min="11012" max="11012" width="36.88671875" customWidth="1"/>
    <col min="11013" max="11013" width="39.21875" customWidth="1"/>
    <col min="11014" max="11014" width="6.88671875" customWidth="1"/>
    <col min="11015" max="11015" width="8.21875" bestFit="1" customWidth="1"/>
    <col min="11016" max="11044" width="11.44140625" customWidth="1"/>
    <col min="11265" max="11265" width="4.109375" customWidth="1"/>
    <col min="11266" max="11267" width="6.88671875" customWidth="1"/>
    <col min="11268" max="11268" width="36.88671875" customWidth="1"/>
    <col min="11269" max="11269" width="39.21875" customWidth="1"/>
    <col min="11270" max="11270" width="6.88671875" customWidth="1"/>
    <col min="11271" max="11271" width="8.21875" bestFit="1" customWidth="1"/>
    <col min="11272" max="11300" width="11.44140625" customWidth="1"/>
    <col min="11521" max="11521" width="4.109375" customWidth="1"/>
    <col min="11522" max="11523" width="6.88671875" customWidth="1"/>
    <col min="11524" max="11524" width="36.88671875" customWidth="1"/>
    <col min="11525" max="11525" width="39.21875" customWidth="1"/>
    <col min="11526" max="11526" width="6.88671875" customWidth="1"/>
    <col min="11527" max="11527" width="8.21875" bestFit="1" customWidth="1"/>
    <col min="11528" max="11556" width="11.44140625" customWidth="1"/>
    <col min="11777" max="11777" width="4.109375" customWidth="1"/>
    <col min="11778" max="11779" width="6.88671875" customWidth="1"/>
    <col min="11780" max="11780" width="36.88671875" customWidth="1"/>
    <col min="11781" max="11781" width="39.21875" customWidth="1"/>
    <col min="11782" max="11782" width="6.88671875" customWidth="1"/>
    <col min="11783" max="11783" width="8.21875" bestFit="1" customWidth="1"/>
    <col min="11784" max="11812" width="11.44140625" customWidth="1"/>
    <col min="12033" max="12033" width="4.109375" customWidth="1"/>
    <col min="12034" max="12035" width="6.88671875" customWidth="1"/>
    <col min="12036" max="12036" width="36.88671875" customWidth="1"/>
    <col min="12037" max="12037" width="39.21875" customWidth="1"/>
    <col min="12038" max="12038" width="6.88671875" customWidth="1"/>
    <col min="12039" max="12039" width="8.21875" bestFit="1" customWidth="1"/>
    <col min="12040" max="12068" width="11.44140625" customWidth="1"/>
    <col min="12289" max="12289" width="4.109375" customWidth="1"/>
    <col min="12290" max="12291" width="6.88671875" customWidth="1"/>
    <col min="12292" max="12292" width="36.88671875" customWidth="1"/>
    <col min="12293" max="12293" width="39.21875" customWidth="1"/>
    <col min="12294" max="12294" width="6.88671875" customWidth="1"/>
    <col min="12295" max="12295" width="8.21875" bestFit="1" customWidth="1"/>
    <col min="12296" max="12324" width="11.44140625" customWidth="1"/>
    <col min="12545" max="12545" width="4.109375" customWidth="1"/>
    <col min="12546" max="12547" width="6.88671875" customWidth="1"/>
    <col min="12548" max="12548" width="36.88671875" customWidth="1"/>
    <col min="12549" max="12549" width="39.21875" customWidth="1"/>
    <col min="12550" max="12550" width="6.88671875" customWidth="1"/>
    <col min="12551" max="12551" width="8.21875" bestFit="1" customWidth="1"/>
    <col min="12552" max="12580" width="11.44140625" customWidth="1"/>
    <col min="12801" max="12801" width="4.109375" customWidth="1"/>
    <col min="12802" max="12803" width="6.88671875" customWidth="1"/>
    <col min="12804" max="12804" width="36.88671875" customWidth="1"/>
    <col min="12805" max="12805" width="39.21875" customWidth="1"/>
    <col min="12806" max="12806" width="6.88671875" customWidth="1"/>
    <col min="12807" max="12807" width="8.21875" bestFit="1" customWidth="1"/>
    <col min="12808" max="12836" width="11.44140625" customWidth="1"/>
    <col min="13057" max="13057" width="4.109375" customWidth="1"/>
    <col min="13058" max="13059" width="6.88671875" customWidth="1"/>
    <col min="13060" max="13060" width="36.88671875" customWidth="1"/>
    <col min="13061" max="13061" width="39.21875" customWidth="1"/>
    <col min="13062" max="13062" width="6.88671875" customWidth="1"/>
    <col min="13063" max="13063" width="8.21875" bestFit="1" customWidth="1"/>
    <col min="13064" max="13092" width="11.44140625" customWidth="1"/>
    <col min="13313" max="13313" width="4.109375" customWidth="1"/>
    <col min="13314" max="13315" width="6.88671875" customWidth="1"/>
    <col min="13316" max="13316" width="36.88671875" customWidth="1"/>
    <col min="13317" max="13317" width="39.21875" customWidth="1"/>
    <col min="13318" max="13318" width="6.88671875" customWidth="1"/>
    <col min="13319" max="13319" width="8.21875" bestFit="1" customWidth="1"/>
    <col min="13320" max="13348" width="11.44140625" customWidth="1"/>
    <col min="13569" max="13569" width="4.109375" customWidth="1"/>
    <col min="13570" max="13571" width="6.88671875" customWidth="1"/>
    <col min="13572" max="13572" width="36.88671875" customWidth="1"/>
    <col min="13573" max="13573" width="39.21875" customWidth="1"/>
    <col min="13574" max="13574" width="6.88671875" customWidth="1"/>
    <col min="13575" max="13575" width="8.21875" bestFit="1" customWidth="1"/>
    <col min="13576" max="13604" width="11.44140625" customWidth="1"/>
    <col min="13825" max="13825" width="4.109375" customWidth="1"/>
    <col min="13826" max="13827" width="6.88671875" customWidth="1"/>
    <col min="13828" max="13828" width="36.88671875" customWidth="1"/>
    <col min="13829" max="13829" width="39.21875" customWidth="1"/>
    <col min="13830" max="13830" width="6.88671875" customWidth="1"/>
    <col min="13831" max="13831" width="8.21875" bestFit="1" customWidth="1"/>
    <col min="13832" max="13860" width="11.44140625" customWidth="1"/>
    <col min="14081" max="14081" width="4.109375" customWidth="1"/>
    <col min="14082" max="14083" width="6.88671875" customWidth="1"/>
    <col min="14084" max="14084" width="36.88671875" customWidth="1"/>
    <col min="14085" max="14085" width="39.21875" customWidth="1"/>
    <col min="14086" max="14086" width="6.88671875" customWidth="1"/>
    <col min="14087" max="14087" width="8.21875" bestFit="1" customWidth="1"/>
    <col min="14088" max="14116" width="11.44140625" customWidth="1"/>
    <col min="14337" max="14337" width="4.109375" customWidth="1"/>
    <col min="14338" max="14339" width="6.88671875" customWidth="1"/>
    <col min="14340" max="14340" width="36.88671875" customWidth="1"/>
    <col min="14341" max="14341" width="39.21875" customWidth="1"/>
    <col min="14342" max="14342" width="6.88671875" customWidth="1"/>
    <col min="14343" max="14343" width="8.21875" bestFit="1" customWidth="1"/>
    <col min="14344" max="14372" width="11.44140625" customWidth="1"/>
    <col min="14593" max="14593" width="4.109375" customWidth="1"/>
    <col min="14594" max="14595" width="6.88671875" customWidth="1"/>
    <col min="14596" max="14596" width="36.88671875" customWidth="1"/>
    <col min="14597" max="14597" width="39.21875" customWidth="1"/>
    <col min="14598" max="14598" width="6.88671875" customWidth="1"/>
    <col min="14599" max="14599" width="8.21875" bestFit="1" customWidth="1"/>
    <col min="14600" max="14628" width="11.44140625" customWidth="1"/>
    <col min="14849" max="14849" width="4.109375" customWidth="1"/>
    <col min="14850" max="14851" width="6.88671875" customWidth="1"/>
    <col min="14852" max="14852" width="36.88671875" customWidth="1"/>
    <col min="14853" max="14853" width="39.21875" customWidth="1"/>
    <col min="14854" max="14854" width="6.88671875" customWidth="1"/>
    <col min="14855" max="14855" width="8.21875" bestFit="1" customWidth="1"/>
    <col min="14856" max="14884" width="11.44140625" customWidth="1"/>
    <col min="15105" max="15105" width="4.109375" customWidth="1"/>
    <col min="15106" max="15107" width="6.88671875" customWidth="1"/>
    <col min="15108" max="15108" width="36.88671875" customWidth="1"/>
    <col min="15109" max="15109" width="39.21875" customWidth="1"/>
    <col min="15110" max="15110" width="6.88671875" customWidth="1"/>
    <col min="15111" max="15111" width="8.21875" bestFit="1" customWidth="1"/>
    <col min="15112" max="15140" width="11.44140625" customWidth="1"/>
    <col min="15361" max="15361" width="4.109375" customWidth="1"/>
    <col min="15362" max="15363" width="6.88671875" customWidth="1"/>
    <col min="15364" max="15364" width="36.88671875" customWidth="1"/>
    <col min="15365" max="15365" width="39.21875" customWidth="1"/>
    <col min="15366" max="15366" width="6.88671875" customWidth="1"/>
    <col min="15367" max="15367" width="8.21875" bestFit="1" customWidth="1"/>
    <col min="15368" max="15396" width="11.44140625" customWidth="1"/>
    <col min="15617" max="15617" width="4.109375" customWidth="1"/>
    <col min="15618" max="15619" width="6.88671875" customWidth="1"/>
    <col min="15620" max="15620" width="36.88671875" customWidth="1"/>
    <col min="15621" max="15621" width="39.21875" customWidth="1"/>
    <col min="15622" max="15622" width="6.88671875" customWidth="1"/>
    <col min="15623" max="15623" width="8.21875" bestFit="1" customWidth="1"/>
    <col min="15624" max="15652" width="11.44140625" customWidth="1"/>
    <col min="15873" max="15873" width="4.109375" customWidth="1"/>
    <col min="15874" max="15875" width="6.88671875" customWidth="1"/>
    <col min="15876" max="15876" width="36.88671875" customWidth="1"/>
    <col min="15877" max="15877" width="39.21875" customWidth="1"/>
    <col min="15878" max="15878" width="6.88671875" customWidth="1"/>
    <col min="15879" max="15879" width="8.21875" bestFit="1" customWidth="1"/>
    <col min="15880" max="15908" width="11.44140625" customWidth="1"/>
    <col min="16129" max="16129" width="4.109375" customWidth="1"/>
    <col min="16130" max="16131" width="6.88671875" customWidth="1"/>
    <col min="16132" max="16132" width="36.88671875" customWidth="1"/>
    <col min="16133" max="16133" width="39.21875" customWidth="1"/>
    <col min="16134" max="16134" width="6.88671875" customWidth="1"/>
    <col min="16135" max="16135" width="8.21875" bestFit="1" customWidth="1"/>
    <col min="16136" max="16164" width="11.44140625" customWidth="1"/>
  </cols>
  <sheetData>
    <row r="1" spans="1:36" ht="18.75" thickBot="1" x14ac:dyDescent="0.25">
      <c r="A1" s="164"/>
      <c r="B1" s="145"/>
      <c r="C1" s="161" t="s">
        <v>415</v>
      </c>
      <c r="D1" s="162"/>
      <c r="E1" s="303"/>
      <c r="F1" s="164"/>
      <c r="G1" s="164"/>
      <c r="H1" s="164"/>
      <c r="I1" s="164"/>
      <c r="J1" s="165"/>
      <c r="K1" s="165"/>
      <c r="L1" s="253"/>
      <c r="M1" s="165"/>
      <c r="N1" s="165"/>
      <c r="O1" s="165"/>
      <c r="P1" s="165"/>
      <c r="Q1" s="165"/>
      <c r="R1" s="165"/>
      <c r="S1" s="165"/>
      <c r="T1" s="165"/>
      <c r="U1" s="165"/>
      <c r="V1" s="165"/>
      <c r="W1" s="165"/>
      <c r="X1" s="165"/>
      <c r="Y1" s="165"/>
      <c r="Z1" s="165"/>
      <c r="AA1" s="165"/>
      <c r="AB1" s="165"/>
      <c r="AC1" s="165"/>
      <c r="AD1" s="165"/>
      <c r="AE1" s="165"/>
      <c r="AF1" s="165"/>
      <c r="AG1" s="165"/>
      <c r="AH1" s="164"/>
      <c r="AI1" s="165"/>
      <c r="AJ1" s="165"/>
    </row>
    <row r="2" spans="1:36" ht="66.75" customHeight="1" thickBot="1" x14ac:dyDescent="0.25">
      <c r="A2" s="168"/>
      <c r="B2" s="168"/>
      <c r="C2" s="127" t="s">
        <v>361</v>
      </c>
      <c r="D2" s="128" t="s">
        <v>138</v>
      </c>
      <c r="E2" s="304" t="s">
        <v>416</v>
      </c>
      <c r="F2" s="128" t="s">
        <v>139</v>
      </c>
      <c r="G2" s="128" t="s">
        <v>188</v>
      </c>
      <c r="H2" s="665"/>
      <c r="I2" s="171"/>
      <c r="J2" s="171"/>
      <c r="K2" s="667" t="str">
        <f>'WRZ summary'!G5</f>
        <v>Revised Base Year 2019-2020</v>
      </c>
      <c r="L2" s="305" t="str">
        <f>'WRZ summary'!H5</f>
        <v>2020-21</v>
      </c>
      <c r="M2" s="305" t="str">
        <f>'WRZ summary'!I5</f>
        <v>2021-22</v>
      </c>
      <c r="N2" s="305" t="str">
        <f>'WRZ summary'!J5</f>
        <v>2022-23</v>
      </c>
      <c r="O2" s="305" t="str">
        <f>'WRZ summary'!K5</f>
        <v>2023-24</v>
      </c>
      <c r="P2" s="305" t="str">
        <f>'WRZ summary'!L5</f>
        <v>2024-25</v>
      </c>
      <c r="Q2" s="305" t="str">
        <f>'WRZ summary'!M5</f>
        <v>2025-26</v>
      </c>
      <c r="R2" s="305" t="str">
        <f>'WRZ summary'!N5</f>
        <v>2026-27</v>
      </c>
      <c r="S2" s="305" t="str">
        <f>'WRZ summary'!O5</f>
        <v>2027-28</v>
      </c>
      <c r="T2" s="305" t="str">
        <f>'WRZ summary'!P5</f>
        <v>2028-29</v>
      </c>
      <c r="U2" s="305" t="str">
        <f>'WRZ summary'!Q5</f>
        <v>2029-2030</v>
      </c>
      <c r="V2" s="305" t="str">
        <f>'WRZ summary'!R5</f>
        <v>2030-2031</v>
      </c>
      <c r="W2" s="305" t="str">
        <f>'WRZ summary'!S5</f>
        <v>2031-2032</v>
      </c>
      <c r="X2" s="305" t="str">
        <f>'WRZ summary'!T5</f>
        <v>2032-33</v>
      </c>
      <c r="Y2" s="305" t="str">
        <f>'WRZ summary'!U5</f>
        <v>2033-34</v>
      </c>
      <c r="Z2" s="305" t="str">
        <f>'WRZ summary'!V5</f>
        <v>2034-35</v>
      </c>
      <c r="AA2" s="305" t="str">
        <f>'WRZ summary'!W5</f>
        <v>2035-36</v>
      </c>
      <c r="AB2" s="305" t="str">
        <f>'WRZ summary'!X5</f>
        <v>2036-37</v>
      </c>
      <c r="AC2" s="305" t="str">
        <f>'WRZ summary'!Y5</f>
        <v>2037-38</v>
      </c>
      <c r="AD2" s="305" t="str">
        <f>'WRZ summary'!Z5</f>
        <v>2038-39</v>
      </c>
      <c r="AE2" s="305" t="str">
        <f>'WRZ summary'!AA5</f>
        <v>2039-40</v>
      </c>
      <c r="AF2" s="305" t="str">
        <f>'WRZ summary'!AB5</f>
        <v>2040-41</v>
      </c>
      <c r="AG2" s="305" t="str">
        <f>'WRZ summary'!AC5</f>
        <v>2041-42</v>
      </c>
      <c r="AH2" s="305" t="str">
        <f>'WRZ summary'!AD5</f>
        <v>2042-43</v>
      </c>
      <c r="AI2" s="305" t="str">
        <f>'WRZ summary'!AE5</f>
        <v>2043-44</v>
      </c>
      <c r="AJ2" s="174" t="str">
        <f>'WRZ summary'!AF5</f>
        <v>2044-45</v>
      </c>
    </row>
    <row r="3" spans="1:36" x14ac:dyDescent="0.2">
      <c r="A3" s="306"/>
      <c r="B3" s="719" t="s">
        <v>189</v>
      </c>
      <c r="C3" s="258" t="s">
        <v>417</v>
      </c>
      <c r="D3" s="384" t="s">
        <v>418</v>
      </c>
      <c r="E3" s="261" t="s">
        <v>419</v>
      </c>
      <c r="F3" s="312" t="s">
        <v>73</v>
      </c>
      <c r="G3" s="336">
        <v>2</v>
      </c>
      <c r="H3" s="635"/>
      <c r="I3" s="337"/>
      <c r="J3" s="337"/>
      <c r="K3" s="629">
        <f>'3. BL Demand'!K3+'6. Preferred (Scenario Yr)'!K53+'6. Preferred (Scenario Yr)'!K100</f>
        <v>32.622411863926253</v>
      </c>
      <c r="L3" s="330">
        <f>'3. BL Demand'!L3+'6. Preferred (Scenario Yr)'!L53+'6. Preferred (Scenario Yr)'!L100</f>
        <v>30.671367032683449</v>
      </c>
      <c r="M3" s="330">
        <f>'3. BL Demand'!M3+'6. Preferred (Scenario Yr)'!M53+'6. Preferred (Scenario Yr)'!M100</f>
        <v>30.814872011239949</v>
      </c>
      <c r="N3" s="330">
        <f>'3. BL Demand'!N3+'6. Preferred (Scenario Yr)'!N53+'6. Preferred (Scenario Yr)'!N100</f>
        <v>30.57096099763465</v>
      </c>
      <c r="O3" s="330">
        <f>'3. BL Demand'!O3+'6. Preferred (Scenario Yr)'!O53+'6. Preferred (Scenario Yr)'!O100</f>
        <v>31.772495673858849</v>
      </c>
      <c r="P3" s="330">
        <f>'3. BL Demand'!P3+'6. Preferred (Scenario Yr)'!P53+'6. Preferred (Scenario Yr)'!P100</f>
        <v>31.545743535590351</v>
      </c>
      <c r="Q3" s="330">
        <f>'3. BL Demand'!Q3+'6. Preferred (Scenario Yr)'!Q53+'6. Preferred (Scenario Yr)'!Q100</f>
        <v>31.708227066722351</v>
      </c>
      <c r="R3" s="330">
        <f>'3. BL Demand'!R3+'6. Preferred (Scenario Yr)'!R53+'6. Preferred (Scenario Yr)'!R100</f>
        <v>31.60405040203425</v>
      </c>
      <c r="S3" s="330">
        <f>'3. BL Demand'!S3+'6. Preferred (Scenario Yr)'!S53+'6. Preferred (Scenario Yr)'!S100</f>
        <v>31.978509668636551</v>
      </c>
      <c r="T3" s="330">
        <f>'3. BL Demand'!T3+'6. Preferred (Scenario Yr)'!T53+'6. Preferred (Scenario Yr)'!T100</f>
        <v>31.860855429320154</v>
      </c>
      <c r="U3" s="330">
        <f>'3. BL Demand'!U3+'6. Preferred (Scenario Yr)'!U53+'6. Preferred (Scenario Yr)'!U100</f>
        <v>32.273693450653653</v>
      </c>
      <c r="V3" s="330">
        <f>'3. BL Demand'!V3+'6. Preferred (Scenario Yr)'!V53+'6. Preferred (Scenario Yr)'!V100</f>
        <v>31.790021480888552</v>
      </c>
      <c r="W3" s="330">
        <f>'3. BL Demand'!W3+'6. Preferred (Scenario Yr)'!W53+'6. Preferred (Scenario Yr)'!W100</f>
        <v>32.082035179714254</v>
      </c>
      <c r="X3" s="330">
        <f>'3. BL Demand'!X3+'6. Preferred (Scenario Yr)'!X53+'6. Preferred (Scenario Yr)'!X100</f>
        <v>31.869333502505754</v>
      </c>
      <c r="Y3" s="330">
        <f>'3. BL Demand'!Y3+'6. Preferred (Scenario Yr)'!Y53+'6. Preferred (Scenario Yr)'!Y100</f>
        <v>32.500838227981049</v>
      </c>
      <c r="Z3" s="330">
        <f>'3. BL Demand'!Z3+'6. Preferred (Scenario Yr)'!Z53+'6. Preferred (Scenario Yr)'!Z100</f>
        <v>32.115621104745649</v>
      </c>
      <c r="AA3" s="330">
        <f>'3. BL Demand'!AA3+'6. Preferred (Scenario Yr)'!AA53+'6. Preferred (Scenario Yr)'!AA100</f>
        <v>31.762059203663252</v>
      </c>
      <c r="AB3" s="330">
        <f>'3. BL Demand'!AB3+'6. Preferred (Scenario Yr)'!AB53+'6. Preferred (Scenario Yr)'!AB100</f>
        <v>32.271133375689047</v>
      </c>
      <c r="AC3" s="330">
        <f>'3. BL Demand'!AC3+'6. Preferred (Scenario Yr)'!AC53+'6. Preferred (Scenario Yr)'!AC100</f>
        <v>32.305350554591648</v>
      </c>
      <c r="AD3" s="330">
        <f>'3. BL Demand'!AD3+'6. Preferred (Scenario Yr)'!AD53+'6. Preferred (Scenario Yr)'!AD100</f>
        <v>32.022910152365355</v>
      </c>
      <c r="AE3" s="330">
        <f>'3. BL Demand'!AE3+'6. Preferred (Scenario Yr)'!AE53+'6. Preferred (Scenario Yr)'!AE100</f>
        <v>32.634737250140049</v>
      </c>
      <c r="AF3" s="330">
        <f>'3. BL Demand'!AF3+'6. Preferred (Scenario Yr)'!AF53+'6. Preferred (Scenario Yr)'!AF100</f>
        <v>32.221795709677849</v>
      </c>
      <c r="AG3" s="330">
        <f>'3. BL Demand'!AG3+'6. Preferred (Scenario Yr)'!AG53+'6. Preferred (Scenario Yr)'!AG100</f>
        <v>32.622996225102249</v>
      </c>
      <c r="AH3" s="330">
        <f>'3. BL Demand'!AH3+'6. Preferred (Scenario Yr)'!AH53+'6. Preferred (Scenario Yr)'!AH100</f>
        <v>31.896347734235047</v>
      </c>
      <c r="AI3" s="330">
        <f>'3. BL Demand'!AI3+'6. Preferred (Scenario Yr)'!AI53+'6. Preferred (Scenario Yr)'!AI100</f>
        <v>32.382854159027055</v>
      </c>
      <c r="AJ3" s="618">
        <f>'3. BL Demand'!AJ3+'6. Preferred (Scenario Yr)'!AJ53+'6. Preferred (Scenario Yr)'!AJ100</f>
        <v>32.650139447141747</v>
      </c>
    </row>
    <row r="4" spans="1:36" x14ac:dyDescent="0.2">
      <c r="A4" s="306"/>
      <c r="B4" s="720"/>
      <c r="C4" s="260" t="s">
        <v>420</v>
      </c>
      <c r="D4" s="334" t="s">
        <v>421</v>
      </c>
      <c r="E4" s="261" t="s">
        <v>419</v>
      </c>
      <c r="F4" s="336" t="s">
        <v>73</v>
      </c>
      <c r="G4" s="336">
        <v>2</v>
      </c>
      <c r="H4" s="636"/>
      <c r="I4" s="337"/>
      <c r="J4" s="337"/>
      <c r="K4" s="629">
        <f>'3. BL Demand'!K4+'6. Preferred (Scenario Yr)'!K56+'6. Preferred (Scenario Yr)'!K103</f>
        <v>0.58179081193582527</v>
      </c>
      <c r="L4" s="330">
        <f>'3. BL Demand'!L4+'6. Preferred (Scenario Yr)'!L56+'6. Preferred (Scenario Yr)'!L103</f>
        <v>0.58179081193582527</v>
      </c>
      <c r="M4" s="330">
        <f>'3. BL Demand'!M4+'6. Preferred (Scenario Yr)'!M56+'6. Preferred (Scenario Yr)'!M103</f>
        <v>0.58179081193582527</v>
      </c>
      <c r="N4" s="330">
        <f>'3. BL Demand'!N4+'6. Preferred (Scenario Yr)'!N56+'6. Preferred (Scenario Yr)'!N103</f>
        <v>0.58179081193582527</v>
      </c>
      <c r="O4" s="330">
        <f>'3. BL Demand'!O4+'6. Preferred (Scenario Yr)'!O56+'6. Preferred (Scenario Yr)'!O103</f>
        <v>0.58179081193582527</v>
      </c>
      <c r="P4" s="330">
        <f>'3. BL Demand'!P4+'6. Preferred (Scenario Yr)'!P56+'6. Preferred (Scenario Yr)'!P103</f>
        <v>0.58179081193582527</v>
      </c>
      <c r="Q4" s="330">
        <f>'3. BL Demand'!Q4+'6. Preferred (Scenario Yr)'!Q56+'6. Preferred (Scenario Yr)'!Q103</f>
        <v>0.58179081193582527</v>
      </c>
      <c r="R4" s="330">
        <f>'3. BL Demand'!R4+'6. Preferred (Scenario Yr)'!R56+'6. Preferred (Scenario Yr)'!R103</f>
        <v>0.58179081193582527</v>
      </c>
      <c r="S4" s="330">
        <f>'3. BL Demand'!S4+'6. Preferred (Scenario Yr)'!S56+'6. Preferred (Scenario Yr)'!S103</f>
        <v>0.58179081193582527</v>
      </c>
      <c r="T4" s="330">
        <f>'3. BL Demand'!T4+'6. Preferred (Scenario Yr)'!T56+'6. Preferred (Scenario Yr)'!T103</f>
        <v>0.58179081193582527</v>
      </c>
      <c r="U4" s="330">
        <f>'3. BL Demand'!U4+'6. Preferred (Scenario Yr)'!U56+'6. Preferred (Scenario Yr)'!U103</f>
        <v>0.58179081193582527</v>
      </c>
      <c r="V4" s="330">
        <f>'3. BL Demand'!V4+'6. Preferred (Scenario Yr)'!V56+'6. Preferred (Scenario Yr)'!V103</f>
        <v>0.58179081193582527</v>
      </c>
      <c r="W4" s="330">
        <f>'3. BL Demand'!W4+'6. Preferred (Scenario Yr)'!W56+'6. Preferred (Scenario Yr)'!W103</f>
        <v>0.58179081193582527</v>
      </c>
      <c r="X4" s="330">
        <f>'3. BL Demand'!X4+'6. Preferred (Scenario Yr)'!X56+'6. Preferred (Scenario Yr)'!X103</f>
        <v>0.58179081193582527</v>
      </c>
      <c r="Y4" s="330">
        <f>'3. BL Demand'!Y4+'6. Preferred (Scenario Yr)'!Y56+'6. Preferred (Scenario Yr)'!Y103</f>
        <v>0.58179081193582527</v>
      </c>
      <c r="Z4" s="330">
        <f>'3. BL Demand'!Z4+'6. Preferred (Scenario Yr)'!Z56+'6. Preferred (Scenario Yr)'!Z103</f>
        <v>0.58179081193582527</v>
      </c>
      <c r="AA4" s="330">
        <f>'3. BL Demand'!AA4+'6. Preferred (Scenario Yr)'!AA56+'6. Preferred (Scenario Yr)'!AA103</f>
        <v>0.58179081193582527</v>
      </c>
      <c r="AB4" s="330">
        <f>'3. BL Demand'!AB4+'6. Preferred (Scenario Yr)'!AB56+'6. Preferred (Scenario Yr)'!AB103</f>
        <v>0.58179081193582527</v>
      </c>
      <c r="AC4" s="330">
        <f>'3. BL Demand'!AC4+'6. Preferred (Scenario Yr)'!AC56+'6. Preferred (Scenario Yr)'!AC103</f>
        <v>0.58179081193582527</v>
      </c>
      <c r="AD4" s="330">
        <f>'3. BL Demand'!AD4+'6. Preferred (Scenario Yr)'!AD56+'6. Preferred (Scenario Yr)'!AD103</f>
        <v>0.58179081193582527</v>
      </c>
      <c r="AE4" s="330">
        <f>'3. BL Demand'!AE4+'6. Preferred (Scenario Yr)'!AE56+'6. Preferred (Scenario Yr)'!AE103</f>
        <v>0.58179081193582527</v>
      </c>
      <c r="AF4" s="330">
        <f>'3. BL Demand'!AF4+'6. Preferred (Scenario Yr)'!AF56+'6. Preferred (Scenario Yr)'!AF103</f>
        <v>0.58179081193582527</v>
      </c>
      <c r="AG4" s="330">
        <f>'3. BL Demand'!AG4+'6. Preferred (Scenario Yr)'!AG56+'6. Preferred (Scenario Yr)'!AG103</f>
        <v>0.58179081193582527</v>
      </c>
      <c r="AH4" s="330">
        <f>'3. BL Demand'!AH4+'6. Preferred (Scenario Yr)'!AH56+'6. Preferred (Scenario Yr)'!AH103</f>
        <v>0.58179081193582527</v>
      </c>
      <c r="AI4" s="330">
        <f>'3. BL Demand'!AI4+'6. Preferred (Scenario Yr)'!AI56+'6. Preferred (Scenario Yr)'!AI103</f>
        <v>0.58179081193582527</v>
      </c>
      <c r="AJ4" s="348">
        <f>'3. BL Demand'!AJ4+'6. Preferred (Scenario Yr)'!AJ56+'6. Preferred (Scenario Yr)'!AJ103</f>
        <v>0.58179081193582527</v>
      </c>
    </row>
    <row r="5" spans="1:36" x14ac:dyDescent="0.2">
      <c r="A5" s="306"/>
      <c r="B5" s="720"/>
      <c r="C5" s="385" t="s">
        <v>422</v>
      </c>
      <c r="D5" s="334" t="s">
        <v>423</v>
      </c>
      <c r="E5" s="261" t="s">
        <v>419</v>
      </c>
      <c r="F5" s="336" t="s">
        <v>73</v>
      </c>
      <c r="G5" s="336">
        <v>2</v>
      </c>
      <c r="H5" s="636"/>
      <c r="I5" s="337"/>
      <c r="J5" s="337"/>
      <c r="K5" s="629">
        <f>'3. BL Demand'!K5+'6. Preferred (Scenario Yr)'!K59+'6. Preferred (Scenario Yr)'!K106</f>
        <v>39.021581731110594</v>
      </c>
      <c r="L5" s="330">
        <f>'3. BL Demand'!L5+'6. Preferred (Scenario Yr)'!L59+'6. Preferred (Scenario Yr)'!L106</f>
        <v>41.57064294424945</v>
      </c>
      <c r="M5" s="330">
        <f>'3. BL Demand'!M5+'6. Preferred (Scenario Yr)'!M59+'6. Preferred (Scenario Yr)'!M106</f>
        <v>46.493804025659095</v>
      </c>
      <c r="N5" s="330">
        <f>'3. BL Demand'!N5+'6. Preferred (Scenario Yr)'!N59+'6. Preferred (Scenario Yr)'!N106</f>
        <v>52.003257833402074</v>
      </c>
      <c r="O5" s="330">
        <f>'3. BL Demand'!O5+'6. Preferred (Scenario Yr)'!O59+'6. Preferred (Scenario Yr)'!O106</f>
        <v>57.679982086915125</v>
      </c>
      <c r="P5" s="330">
        <f>'3. BL Demand'!P5+'6. Preferred (Scenario Yr)'!P59+'6. Preferred (Scenario Yr)'!P106</f>
        <v>63.52233467066128</v>
      </c>
      <c r="Q5" s="330">
        <f>'3. BL Demand'!Q5+'6. Preferred (Scenario Yr)'!Q59+'6. Preferred (Scenario Yr)'!Q106</f>
        <v>71.017817040050971</v>
      </c>
      <c r="R5" s="330">
        <f>'3. BL Demand'!R5+'6. Preferred (Scenario Yr)'!R59+'6. Preferred (Scenario Yr)'!R106</f>
        <v>80.129487140835039</v>
      </c>
      <c r="S5" s="330">
        <f>'3. BL Demand'!S5+'6. Preferred (Scenario Yr)'!S59+'6. Preferred (Scenario Yr)'!S106</f>
        <v>89.060929939886137</v>
      </c>
      <c r="T5" s="330">
        <f>'3. BL Demand'!T5+'6. Preferred (Scenario Yr)'!T59+'6. Preferred (Scenario Yr)'!T106</f>
        <v>97.9684390329152</v>
      </c>
      <c r="U5" s="330">
        <f>'3. BL Demand'!U5+'6. Preferred (Scenario Yr)'!U59+'6. Preferred (Scenario Yr)'!U106</f>
        <v>106.80109932766291</v>
      </c>
      <c r="V5" s="330">
        <f>'3. BL Demand'!V5+'6. Preferred (Scenario Yr)'!V59+'6. Preferred (Scenario Yr)'!V106</f>
        <v>114.97707976477112</v>
      </c>
      <c r="W5" s="330">
        <f>'3. BL Demand'!W5+'6. Preferred (Scenario Yr)'!W59+'6. Preferred (Scenario Yr)'!W106</f>
        <v>123.08240665290685</v>
      </c>
      <c r="X5" s="330">
        <f>'3. BL Demand'!X5+'6. Preferred (Scenario Yr)'!X59+'6. Preferred (Scenario Yr)'!X106</f>
        <v>131.12784758055338</v>
      </c>
      <c r="Y5" s="330">
        <f>'3. BL Demand'!Y5+'6. Preferred (Scenario Yr)'!Y59+'6. Preferred (Scenario Yr)'!Y106</f>
        <v>139.13370154472645</v>
      </c>
      <c r="Z5" s="330">
        <f>'3. BL Demand'!Z5+'6. Preferred (Scenario Yr)'!Z59+'6. Preferred (Scenario Yr)'!Z106</f>
        <v>139.01314438140557</v>
      </c>
      <c r="AA5" s="330">
        <f>'3. BL Demand'!AA5+'6. Preferred (Scenario Yr)'!AA59+'6. Preferred (Scenario Yr)'!AA106</f>
        <v>138.87732193955185</v>
      </c>
      <c r="AB5" s="330">
        <f>'3. BL Demand'!AB5+'6. Preferred (Scenario Yr)'!AB59+'6. Preferred (Scenario Yr)'!AB106</f>
        <v>138.73549416826472</v>
      </c>
      <c r="AC5" s="330">
        <f>'3. BL Demand'!AC5+'6. Preferred (Scenario Yr)'!AC59+'6. Preferred (Scenario Yr)'!AC106</f>
        <v>138.58983573320731</v>
      </c>
      <c r="AD5" s="330">
        <f>'3. BL Demand'!AD5+'6. Preferred (Scenario Yr)'!AD59+'6. Preferred (Scenario Yr)'!AD106</f>
        <v>138.45271931270349</v>
      </c>
      <c r="AE5" s="330">
        <f>'3. BL Demand'!AE5+'6. Preferred (Scenario Yr)'!AE59+'6. Preferred (Scenario Yr)'!AE106</f>
        <v>138.63358086115798</v>
      </c>
      <c r="AF5" s="330">
        <f>'3. BL Demand'!AF5+'6. Preferred (Scenario Yr)'!AF59+'6. Preferred (Scenario Yr)'!AF106</f>
        <v>138.84974849207146</v>
      </c>
      <c r="AG5" s="330">
        <f>'3. BL Demand'!AG5+'6. Preferred (Scenario Yr)'!AG59+'6. Preferred (Scenario Yr)'!AG106</f>
        <v>139.5694989062298</v>
      </c>
      <c r="AH5" s="330">
        <f>'3. BL Demand'!AH5+'6. Preferred (Scenario Yr)'!AH59+'6. Preferred (Scenario Yr)'!AH106</f>
        <v>140.29040637752124</v>
      </c>
      <c r="AI5" s="330">
        <f>'3. BL Demand'!AI5+'6. Preferred (Scenario Yr)'!AI59+'6. Preferred (Scenario Yr)'!AI106</f>
        <v>141.01000907821376</v>
      </c>
      <c r="AJ5" s="348">
        <f>'3. BL Demand'!AJ5+'6. Preferred (Scenario Yr)'!AJ59+'6. Preferred (Scenario Yr)'!AJ106</f>
        <v>141.7298900704682</v>
      </c>
    </row>
    <row r="6" spans="1:36" x14ac:dyDescent="0.2">
      <c r="A6" s="306"/>
      <c r="B6" s="720"/>
      <c r="C6" s="260" t="s">
        <v>424</v>
      </c>
      <c r="D6" s="334" t="s">
        <v>425</v>
      </c>
      <c r="E6" s="261" t="s">
        <v>419</v>
      </c>
      <c r="F6" s="336" t="s">
        <v>73</v>
      </c>
      <c r="G6" s="336">
        <v>2</v>
      </c>
      <c r="H6" s="636"/>
      <c r="I6" s="337"/>
      <c r="J6" s="337"/>
      <c r="K6" s="629">
        <f>'3. BL Demand'!K6+'6. Preferred (Scenario Yr)'!K78+'6. Preferred (Scenario Yr)'!K109</f>
        <v>126.31240673070745</v>
      </c>
      <c r="L6" s="330">
        <f>'3. BL Demand'!L6+'6. Preferred (Scenario Yr)'!L78+'6. Preferred (Scenario Yr)'!L109</f>
        <v>124.77485933010882</v>
      </c>
      <c r="M6" s="330">
        <f>'3. BL Demand'!M6+'6. Preferred (Scenario Yr)'!M78+'6. Preferred (Scenario Yr)'!M109</f>
        <v>120.64102295078575</v>
      </c>
      <c r="N6" s="330">
        <f>'3. BL Demand'!N6+'6. Preferred (Scenario Yr)'!N78+'6. Preferred (Scenario Yr)'!N109</f>
        <v>115.23508326377416</v>
      </c>
      <c r="O6" s="330">
        <f>'3. BL Demand'!O6+'6. Preferred (Scenario Yr)'!O78+'6. Preferred (Scenario Yr)'!O109</f>
        <v>109.12278030852598</v>
      </c>
      <c r="P6" s="330">
        <f>'3. BL Demand'!P6+'6. Preferred (Scenario Yr)'!P78+'6. Preferred (Scenario Yr)'!P109</f>
        <v>102.985677162492</v>
      </c>
      <c r="Q6" s="330">
        <f>'3. BL Demand'!Q6+'6. Preferred (Scenario Yr)'!Q78+'6. Preferred (Scenario Yr)'!Q109</f>
        <v>93.218008918415052</v>
      </c>
      <c r="R6" s="330">
        <f>'3. BL Demand'!R6+'6. Preferred (Scenario Yr)'!R78+'6. Preferred (Scenario Yr)'!R109</f>
        <v>83.508489132051096</v>
      </c>
      <c r="S6" s="330">
        <f>'3. BL Demand'!S6+'6. Preferred (Scenario Yr)'!S78+'6. Preferred (Scenario Yr)'!S109</f>
        <v>73.851838106378594</v>
      </c>
      <c r="T6" s="330">
        <f>'3. BL Demand'!T6+'6. Preferred (Scenario Yr)'!T78+'6. Preferred (Scenario Yr)'!T109</f>
        <v>64.233604990347857</v>
      </c>
      <c r="U6" s="330">
        <f>'3. BL Demand'!U6+'6. Preferred (Scenario Yr)'!U78+'6. Preferred (Scenario Yr)'!U109</f>
        <v>54.665049155673074</v>
      </c>
      <c r="V6" s="330">
        <f>'3. BL Demand'!V6+'6. Preferred (Scenario Yr)'!V78+'6. Preferred (Scenario Yr)'!V109</f>
        <v>45.125691010750216</v>
      </c>
      <c r="W6" s="330">
        <f>'3. BL Demand'!W6+'6. Preferred (Scenario Yr)'!W78+'6. Preferred (Scenario Yr)'!W109</f>
        <v>35.628199549597468</v>
      </c>
      <c r="X6" s="330">
        <f>'3. BL Demand'!X6+'6. Preferred (Scenario Yr)'!X78+'6. Preferred (Scenario Yr)'!X109</f>
        <v>26.153509406908</v>
      </c>
      <c r="Y6" s="330">
        <f>'3. BL Demand'!Y6+'6. Preferred (Scenario Yr)'!Y78+'6. Preferred (Scenario Yr)'!Y109</f>
        <v>16.706525281130084</v>
      </c>
      <c r="Z6" s="330">
        <f>'3. BL Demand'!Z6+'6. Preferred (Scenario Yr)'!Z78+'6. Preferred (Scenario Yr)'!Z109</f>
        <v>16.652113877885824</v>
      </c>
      <c r="AA6" s="330">
        <f>'3. BL Demand'!AA6+'6. Preferred (Scenario Yr)'!AA78+'6. Preferred (Scenario Yr)'!AA109</f>
        <v>16.587236810783097</v>
      </c>
      <c r="AB6" s="330">
        <f>'3. BL Demand'!AB6+'6. Preferred (Scenario Yr)'!AB78+'6. Preferred (Scenario Yr)'!AB109</f>
        <v>16.521053381183492</v>
      </c>
      <c r="AC6" s="330">
        <f>'3. BL Demand'!AC6+'6. Preferred (Scenario Yr)'!AC78+'6. Preferred (Scenario Yr)'!AC109</f>
        <v>16.453525900772561</v>
      </c>
      <c r="AD6" s="330">
        <f>'3. BL Demand'!AD6+'6. Preferred (Scenario Yr)'!AD78+'6. Preferred (Scenario Yr)'!AD109</f>
        <v>16.410088656023149</v>
      </c>
      <c r="AE6" s="330">
        <f>'3. BL Demand'!AE6+'6. Preferred (Scenario Yr)'!AE78+'6. Preferred (Scenario Yr)'!AE109</f>
        <v>16.40349735323305</v>
      </c>
      <c r="AF6" s="330">
        <f>'3. BL Demand'!AF6+'6. Preferred (Scenario Yr)'!AF78+'6. Preferred (Scenario Yr)'!AF109</f>
        <v>16.387511537419044</v>
      </c>
      <c r="AG6" s="330">
        <f>'3. BL Demand'!AG6+'6. Preferred (Scenario Yr)'!AG78+'6. Preferred (Scenario Yr)'!AG109</f>
        <v>16.384434682960404</v>
      </c>
      <c r="AH6" s="330">
        <f>'3. BL Demand'!AH6+'6. Preferred (Scenario Yr)'!AH78+'6. Preferred (Scenario Yr)'!AH109</f>
        <v>16.393016915595283</v>
      </c>
      <c r="AI6" s="330">
        <f>'3. BL Demand'!AI6+'6. Preferred (Scenario Yr)'!AI78+'6. Preferred (Scenario Yr)'!AI109</f>
        <v>16.407974476887773</v>
      </c>
      <c r="AJ6" s="348">
        <f>'3. BL Demand'!AJ6+'6. Preferred (Scenario Yr)'!AJ78+'6. Preferred (Scenario Yr)'!AJ109</f>
        <v>16.429872662697321</v>
      </c>
    </row>
    <row r="7" spans="1:36" x14ac:dyDescent="0.2">
      <c r="A7" s="306"/>
      <c r="B7" s="720"/>
      <c r="C7" s="260" t="s">
        <v>426</v>
      </c>
      <c r="D7" s="334" t="s">
        <v>199</v>
      </c>
      <c r="E7" s="335" t="s">
        <v>427</v>
      </c>
      <c r="F7" s="336" t="s">
        <v>73</v>
      </c>
      <c r="G7" s="336">
        <v>2</v>
      </c>
      <c r="H7" s="636"/>
      <c r="I7" s="337"/>
      <c r="J7" s="337"/>
      <c r="K7" s="629">
        <f t="shared" ref="K7:AJ10" si="0">K3-K30</f>
        <v>32.260253367281017</v>
      </c>
      <c r="L7" s="330">
        <f t="shared" si="0"/>
        <v>30.309208536038213</v>
      </c>
      <c r="M7" s="330">
        <f t="shared" si="0"/>
        <v>30.452713514594713</v>
      </c>
      <c r="N7" s="330">
        <f t="shared" si="0"/>
        <v>30.208802500989414</v>
      </c>
      <c r="O7" s="330">
        <f t="shared" si="0"/>
        <v>31.410337177213613</v>
      </c>
      <c r="P7" s="330">
        <f t="shared" si="0"/>
        <v>31.183585038945115</v>
      </c>
      <c r="Q7" s="330">
        <f t="shared" si="0"/>
        <v>31.346068570077115</v>
      </c>
      <c r="R7" s="330">
        <f t="shared" si="0"/>
        <v>31.241891905389014</v>
      </c>
      <c r="S7" s="330">
        <f t="shared" si="0"/>
        <v>31.616351171991315</v>
      </c>
      <c r="T7" s="330">
        <f t="shared" si="0"/>
        <v>31.498696932674918</v>
      </c>
      <c r="U7" s="330">
        <f t="shared" si="0"/>
        <v>31.911534954008417</v>
      </c>
      <c r="V7" s="330">
        <f t="shared" si="0"/>
        <v>31.427862984243315</v>
      </c>
      <c r="W7" s="330">
        <f t="shared" si="0"/>
        <v>31.719876683069018</v>
      </c>
      <c r="X7" s="330">
        <f t="shared" si="0"/>
        <v>31.507175005860518</v>
      </c>
      <c r="Y7" s="330">
        <f t="shared" si="0"/>
        <v>32.138679731335813</v>
      </c>
      <c r="Z7" s="330">
        <f t="shared" si="0"/>
        <v>31.753462608100413</v>
      </c>
      <c r="AA7" s="330">
        <f t="shared" si="0"/>
        <v>31.399900707018016</v>
      </c>
      <c r="AB7" s="330">
        <f t="shared" si="0"/>
        <v>31.908974879043811</v>
      </c>
      <c r="AC7" s="330">
        <f t="shared" si="0"/>
        <v>31.943192057946412</v>
      </c>
      <c r="AD7" s="330">
        <f t="shared" si="0"/>
        <v>31.660751655720119</v>
      </c>
      <c r="AE7" s="330">
        <f t="shared" si="0"/>
        <v>32.272578753494813</v>
      </c>
      <c r="AF7" s="330">
        <f t="shared" si="0"/>
        <v>31.859637213032613</v>
      </c>
      <c r="AG7" s="330">
        <f t="shared" si="0"/>
        <v>32.260837728457012</v>
      </c>
      <c r="AH7" s="330">
        <f t="shared" si="0"/>
        <v>31.534189237589811</v>
      </c>
      <c r="AI7" s="330">
        <f t="shared" si="0"/>
        <v>32.020695662381819</v>
      </c>
      <c r="AJ7" s="348">
        <f t="shared" si="0"/>
        <v>32.287980950496511</v>
      </c>
    </row>
    <row r="8" spans="1:36" x14ac:dyDescent="0.2">
      <c r="A8" s="306"/>
      <c r="B8" s="720"/>
      <c r="C8" s="260" t="s">
        <v>428</v>
      </c>
      <c r="D8" s="334" t="s">
        <v>202</v>
      </c>
      <c r="E8" s="335" t="s">
        <v>429</v>
      </c>
      <c r="F8" s="336" t="s">
        <v>73</v>
      </c>
      <c r="G8" s="336">
        <v>2</v>
      </c>
      <c r="H8" s="636"/>
      <c r="I8" s="337"/>
      <c r="J8" s="337"/>
      <c r="K8" s="629">
        <f t="shared" si="0"/>
        <v>0.52656748748830751</v>
      </c>
      <c r="L8" s="330">
        <f t="shared" si="0"/>
        <v>0.52656748748830751</v>
      </c>
      <c r="M8" s="330">
        <f t="shared" si="0"/>
        <v>0.52656748748830751</v>
      </c>
      <c r="N8" s="330">
        <f t="shared" si="0"/>
        <v>0.52656748748830751</v>
      </c>
      <c r="O8" s="330">
        <f t="shared" si="0"/>
        <v>0.52656748748830751</v>
      </c>
      <c r="P8" s="330">
        <f t="shared" si="0"/>
        <v>0.52656748748830751</v>
      </c>
      <c r="Q8" s="330">
        <f t="shared" si="0"/>
        <v>0.52656748748830751</v>
      </c>
      <c r="R8" s="330">
        <f t="shared" si="0"/>
        <v>0.52656748748830751</v>
      </c>
      <c r="S8" s="330">
        <f t="shared" si="0"/>
        <v>0.52656748748830751</v>
      </c>
      <c r="T8" s="330">
        <f t="shared" si="0"/>
        <v>0.52656748748830751</v>
      </c>
      <c r="U8" s="330">
        <f t="shared" si="0"/>
        <v>0.52656748748830751</v>
      </c>
      <c r="V8" s="330">
        <f t="shared" si="0"/>
        <v>0.52656748748830751</v>
      </c>
      <c r="W8" s="330">
        <f t="shared" si="0"/>
        <v>0.52656748748830751</v>
      </c>
      <c r="X8" s="330">
        <f t="shared" si="0"/>
        <v>0.52656748748830751</v>
      </c>
      <c r="Y8" s="330">
        <f t="shared" si="0"/>
        <v>0.52656748748830751</v>
      </c>
      <c r="Z8" s="330">
        <f t="shared" si="0"/>
        <v>0.52656748748830751</v>
      </c>
      <c r="AA8" s="330">
        <f t="shared" si="0"/>
        <v>0.52656748748830751</v>
      </c>
      <c r="AB8" s="330">
        <f t="shared" si="0"/>
        <v>0.52656748748830751</v>
      </c>
      <c r="AC8" s="330">
        <f t="shared" si="0"/>
        <v>0.52656748748830751</v>
      </c>
      <c r="AD8" s="330">
        <f t="shared" si="0"/>
        <v>0.52656748748830751</v>
      </c>
      <c r="AE8" s="330">
        <f t="shared" si="0"/>
        <v>0.52656748748830751</v>
      </c>
      <c r="AF8" s="330">
        <f t="shared" si="0"/>
        <v>0.52656748748830751</v>
      </c>
      <c r="AG8" s="330">
        <f t="shared" si="0"/>
        <v>0.52656748748830751</v>
      </c>
      <c r="AH8" s="330">
        <f t="shared" si="0"/>
        <v>0.52656748748830751</v>
      </c>
      <c r="AI8" s="330">
        <f t="shared" si="0"/>
        <v>0.52656748748830751</v>
      </c>
      <c r="AJ8" s="348">
        <f t="shared" si="0"/>
        <v>0.52656748748830751</v>
      </c>
    </row>
    <row r="9" spans="1:36" x14ac:dyDescent="0.2">
      <c r="A9" s="306"/>
      <c r="B9" s="720"/>
      <c r="C9" s="260" t="s">
        <v>81</v>
      </c>
      <c r="D9" s="334" t="s">
        <v>204</v>
      </c>
      <c r="E9" s="335" t="s">
        <v>430</v>
      </c>
      <c r="F9" s="336" t="s">
        <v>73</v>
      </c>
      <c r="G9" s="336">
        <v>2</v>
      </c>
      <c r="H9" s="636"/>
      <c r="I9" s="337"/>
      <c r="J9" s="337"/>
      <c r="K9" s="629">
        <f t="shared" si="0"/>
        <v>36.082296295712638</v>
      </c>
      <c r="L9" s="330">
        <f t="shared" si="0"/>
        <v>38.631357508851494</v>
      </c>
      <c r="M9" s="330">
        <f t="shared" si="0"/>
        <v>43.554518590261139</v>
      </c>
      <c r="N9" s="330">
        <f t="shared" si="0"/>
        <v>49.063972398004118</v>
      </c>
      <c r="O9" s="330">
        <f t="shared" si="0"/>
        <v>54.740696651517169</v>
      </c>
      <c r="P9" s="330">
        <f t="shared" si="0"/>
        <v>60.583049235263324</v>
      </c>
      <c r="Q9" s="330">
        <f t="shared" si="0"/>
        <v>68.078531604653008</v>
      </c>
      <c r="R9" s="330">
        <f t="shared" si="0"/>
        <v>77.190201705437076</v>
      </c>
      <c r="S9" s="330">
        <f t="shared" si="0"/>
        <v>86.121644504488174</v>
      </c>
      <c r="T9" s="330">
        <f t="shared" si="0"/>
        <v>95.029153597517237</v>
      </c>
      <c r="U9" s="330">
        <f t="shared" si="0"/>
        <v>103.86181389226495</v>
      </c>
      <c r="V9" s="330">
        <f t="shared" si="0"/>
        <v>112.03779432937316</v>
      </c>
      <c r="W9" s="330">
        <f t="shared" si="0"/>
        <v>120.14312121750889</v>
      </c>
      <c r="X9" s="330">
        <f t="shared" si="0"/>
        <v>128.18856214515543</v>
      </c>
      <c r="Y9" s="330">
        <f t="shared" si="0"/>
        <v>136.1944161093285</v>
      </c>
      <c r="Z9" s="330">
        <f t="shared" si="0"/>
        <v>136.07385894600762</v>
      </c>
      <c r="AA9" s="330">
        <f t="shared" si="0"/>
        <v>135.9380365041539</v>
      </c>
      <c r="AB9" s="330">
        <f t="shared" si="0"/>
        <v>135.79620873286677</v>
      </c>
      <c r="AC9" s="330">
        <f t="shared" si="0"/>
        <v>135.65055029780936</v>
      </c>
      <c r="AD9" s="330">
        <f t="shared" si="0"/>
        <v>135.51343387730554</v>
      </c>
      <c r="AE9" s="330">
        <f t="shared" si="0"/>
        <v>135.69429542576003</v>
      </c>
      <c r="AF9" s="330">
        <f t="shared" si="0"/>
        <v>135.91046305667351</v>
      </c>
      <c r="AG9" s="330">
        <f t="shared" si="0"/>
        <v>136.63021347083185</v>
      </c>
      <c r="AH9" s="330">
        <f t="shared" si="0"/>
        <v>137.35112094212329</v>
      </c>
      <c r="AI9" s="330">
        <f t="shared" si="0"/>
        <v>138.07072364281581</v>
      </c>
      <c r="AJ9" s="348">
        <f t="shared" si="0"/>
        <v>138.79060463507025</v>
      </c>
    </row>
    <row r="10" spans="1:36" x14ac:dyDescent="0.2">
      <c r="A10" s="306"/>
      <c r="B10" s="720"/>
      <c r="C10" s="260" t="s">
        <v>78</v>
      </c>
      <c r="D10" s="334" t="s">
        <v>206</v>
      </c>
      <c r="E10" s="335" t="s">
        <v>431</v>
      </c>
      <c r="F10" s="336" t="s">
        <v>73</v>
      </c>
      <c r="G10" s="336">
        <v>2</v>
      </c>
      <c r="H10" s="636"/>
      <c r="I10" s="337"/>
      <c r="J10" s="337"/>
      <c r="K10" s="629">
        <f t="shared" si="0"/>
        <v>118.65948581678674</v>
      </c>
      <c r="L10" s="330">
        <f t="shared" si="0"/>
        <v>117.12193841618812</v>
      </c>
      <c r="M10" s="330">
        <f t="shared" si="0"/>
        <v>112.98810203686504</v>
      </c>
      <c r="N10" s="330">
        <f t="shared" si="0"/>
        <v>107.58216234985345</v>
      </c>
      <c r="O10" s="330">
        <f t="shared" si="0"/>
        <v>101.46985939460527</v>
      </c>
      <c r="P10" s="330">
        <f t="shared" si="0"/>
        <v>95.332756248571286</v>
      </c>
      <c r="Q10" s="330">
        <f t="shared" si="0"/>
        <v>85.565088004494342</v>
      </c>
      <c r="R10" s="330">
        <f t="shared" si="0"/>
        <v>75.855568218130387</v>
      </c>
      <c r="S10" s="330">
        <f t="shared" si="0"/>
        <v>66.198917192457884</v>
      </c>
      <c r="T10" s="330">
        <f t="shared" si="0"/>
        <v>56.580684076427147</v>
      </c>
      <c r="U10" s="330">
        <f t="shared" si="0"/>
        <v>47.012128241752364</v>
      </c>
      <c r="V10" s="330">
        <f t="shared" si="0"/>
        <v>37.472770096829507</v>
      </c>
      <c r="W10" s="330">
        <f t="shared" si="0"/>
        <v>27.975278635676759</v>
      </c>
      <c r="X10" s="330">
        <f t="shared" si="0"/>
        <v>18.500588492987291</v>
      </c>
      <c r="Y10" s="330">
        <f t="shared" si="0"/>
        <v>9.0536043672093758</v>
      </c>
      <c r="Z10" s="330">
        <f t="shared" si="0"/>
        <v>8.9991929639651165</v>
      </c>
      <c r="AA10" s="330">
        <f t="shared" si="0"/>
        <v>8.9343158968623886</v>
      </c>
      <c r="AB10" s="330">
        <f t="shared" si="0"/>
        <v>8.8681324672627841</v>
      </c>
      <c r="AC10" s="330">
        <f t="shared" si="0"/>
        <v>8.8006049868518534</v>
      </c>
      <c r="AD10" s="330">
        <f t="shared" si="0"/>
        <v>8.7571677421024408</v>
      </c>
      <c r="AE10" s="330">
        <f t="shared" si="0"/>
        <v>8.7505764393123417</v>
      </c>
      <c r="AF10" s="330">
        <f t="shared" si="0"/>
        <v>8.7345906234983364</v>
      </c>
      <c r="AG10" s="330">
        <f t="shared" si="0"/>
        <v>8.7315137690396956</v>
      </c>
      <c r="AH10" s="330">
        <f t="shared" si="0"/>
        <v>8.7400960016745746</v>
      </c>
      <c r="AI10" s="330">
        <f t="shared" si="0"/>
        <v>8.7550535629670652</v>
      </c>
      <c r="AJ10" s="348">
        <f t="shared" si="0"/>
        <v>8.7769517487766127</v>
      </c>
    </row>
    <row r="11" spans="1:36" x14ac:dyDescent="0.2">
      <c r="A11" s="306"/>
      <c r="B11" s="720"/>
      <c r="C11" s="453" t="s">
        <v>432</v>
      </c>
      <c r="D11" s="454" t="s">
        <v>209</v>
      </c>
      <c r="E11" s="537" t="s">
        <v>433</v>
      </c>
      <c r="F11" s="531" t="s">
        <v>434</v>
      </c>
      <c r="G11" s="531">
        <v>1</v>
      </c>
      <c r="H11" s="538"/>
      <c r="I11" s="538"/>
      <c r="J11" s="538"/>
      <c r="K11" s="668" t="s">
        <v>120</v>
      </c>
      <c r="L11" s="539" t="s">
        <v>120</v>
      </c>
      <c r="M11" s="539" t="s">
        <v>120</v>
      </c>
      <c r="N11" s="539" t="s">
        <v>120</v>
      </c>
      <c r="O11" s="539" t="s">
        <v>120</v>
      </c>
      <c r="P11" s="539" t="s">
        <v>120</v>
      </c>
      <c r="Q11" s="539" t="s">
        <v>120</v>
      </c>
      <c r="R11" s="539" t="s">
        <v>120</v>
      </c>
      <c r="S11" s="539" t="s">
        <v>120</v>
      </c>
      <c r="T11" s="539" t="s">
        <v>120</v>
      </c>
      <c r="U11" s="539" t="s">
        <v>120</v>
      </c>
      <c r="V11" s="539" t="s">
        <v>120</v>
      </c>
      <c r="W11" s="539" t="s">
        <v>120</v>
      </c>
      <c r="X11" s="539" t="s">
        <v>120</v>
      </c>
      <c r="Y11" s="539" t="s">
        <v>120</v>
      </c>
      <c r="Z11" s="539" t="s">
        <v>120</v>
      </c>
      <c r="AA11" s="539" t="s">
        <v>120</v>
      </c>
      <c r="AB11" s="539" t="s">
        <v>120</v>
      </c>
      <c r="AC11" s="539" t="s">
        <v>120</v>
      </c>
      <c r="AD11" s="539" t="s">
        <v>120</v>
      </c>
      <c r="AE11" s="539" t="s">
        <v>120</v>
      </c>
      <c r="AF11" s="539" t="s">
        <v>120</v>
      </c>
      <c r="AG11" s="539" t="s">
        <v>120</v>
      </c>
      <c r="AH11" s="539" t="s">
        <v>120</v>
      </c>
      <c r="AI11" s="539" t="s">
        <v>120</v>
      </c>
      <c r="AJ11" s="459" t="s">
        <v>120</v>
      </c>
    </row>
    <row r="12" spans="1:36" ht="15.75" thickBot="1" x14ac:dyDescent="0.25">
      <c r="A12" s="306"/>
      <c r="B12" s="720"/>
      <c r="C12" s="453" t="s">
        <v>435</v>
      </c>
      <c r="D12" s="454" t="s">
        <v>212</v>
      </c>
      <c r="E12" s="540" t="s">
        <v>433</v>
      </c>
      <c r="F12" s="531" t="s">
        <v>120</v>
      </c>
      <c r="G12" s="531">
        <v>1</v>
      </c>
      <c r="H12" s="538"/>
      <c r="I12" s="538"/>
      <c r="J12" s="538"/>
      <c r="K12" s="668" t="s">
        <v>120</v>
      </c>
      <c r="L12" s="539" t="s">
        <v>120</v>
      </c>
      <c r="M12" s="539" t="s">
        <v>120</v>
      </c>
      <c r="N12" s="539" t="s">
        <v>120</v>
      </c>
      <c r="O12" s="539" t="s">
        <v>120</v>
      </c>
      <c r="P12" s="539" t="s">
        <v>120</v>
      </c>
      <c r="Q12" s="539" t="s">
        <v>120</v>
      </c>
      <c r="R12" s="539" t="s">
        <v>120</v>
      </c>
      <c r="S12" s="539" t="s">
        <v>120</v>
      </c>
      <c r="T12" s="539" t="s">
        <v>120</v>
      </c>
      <c r="U12" s="539" t="s">
        <v>120</v>
      </c>
      <c r="V12" s="539" t="s">
        <v>120</v>
      </c>
      <c r="W12" s="539" t="s">
        <v>120</v>
      </c>
      <c r="X12" s="539" t="s">
        <v>120</v>
      </c>
      <c r="Y12" s="539" t="s">
        <v>120</v>
      </c>
      <c r="Z12" s="539" t="s">
        <v>120</v>
      </c>
      <c r="AA12" s="539" t="s">
        <v>120</v>
      </c>
      <c r="AB12" s="539" t="s">
        <v>120</v>
      </c>
      <c r="AC12" s="539" t="s">
        <v>120</v>
      </c>
      <c r="AD12" s="539" t="s">
        <v>120</v>
      </c>
      <c r="AE12" s="539" t="s">
        <v>120</v>
      </c>
      <c r="AF12" s="539" t="s">
        <v>120</v>
      </c>
      <c r="AG12" s="539" t="s">
        <v>120</v>
      </c>
      <c r="AH12" s="539" t="s">
        <v>120</v>
      </c>
      <c r="AI12" s="539" t="s">
        <v>120</v>
      </c>
      <c r="AJ12" s="541" t="s">
        <v>120</v>
      </c>
    </row>
    <row r="13" spans="1:36" x14ac:dyDescent="0.2">
      <c r="A13" s="306"/>
      <c r="B13" s="719" t="s">
        <v>213</v>
      </c>
      <c r="C13" s="260" t="s">
        <v>436</v>
      </c>
      <c r="D13" s="334" t="s">
        <v>215</v>
      </c>
      <c r="E13" s="335" t="s">
        <v>437</v>
      </c>
      <c r="F13" s="460" t="s">
        <v>217</v>
      </c>
      <c r="G13" s="460">
        <v>1</v>
      </c>
      <c r="H13" s="666"/>
      <c r="I13" s="542"/>
      <c r="J13" s="542"/>
      <c r="K13" s="669">
        <f>ROUND((K9*1000000)/(K54*1000),0)</f>
        <v>172</v>
      </c>
      <c r="L13" s="543">
        <f t="shared" ref="L13:AJ13" si="1">ROUND((L9*1000000)/(L54*1000),0)</f>
        <v>173</v>
      </c>
      <c r="M13" s="543">
        <f t="shared" si="1"/>
        <v>175</v>
      </c>
      <c r="N13" s="543">
        <f t="shared" si="1"/>
        <v>177</v>
      </c>
      <c r="O13" s="543">
        <f t="shared" si="1"/>
        <v>178</v>
      </c>
      <c r="P13" s="543">
        <f>ROUND((P9*1000000)/(P54*1000),0)</f>
        <v>179</v>
      </c>
      <c r="Q13" s="543">
        <f t="shared" si="1"/>
        <v>176</v>
      </c>
      <c r="R13" s="543">
        <f t="shared" si="1"/>
        <v>177</v>
      </c>
      <c r="S13" s="543">
        <f t="shared" si="1"/>
        <v>178</v>
      </c>
      <c r="T13" s="543">
        <f t="shared" si="1"/>
        <v>178</v>
      </c>
      <c r="U13" s="543">
        <f t="shared" si="1"/>
        <v>178</v>
      </c>
      <c r="V13" s="543">
        <f t="shared" si="1"/>
        <v>177</v>
      </c>
      <c r="W13" s="543">
        <f t="shared" si="1"/>
        <v>176</v>
      </c>
      <c r="X13" s="543">
        <f t="shared" si="1"/>
        <v>176</v>
      </c>
      <c r="Y13" s="543">
        <f t="shared" si="1"/>
        <v>175</v>
      </c>
      <c r="Z13" s="543">
        <f t="shared" si="1"/>
        <v>174</v>
      </c>
      <c r="AA13" s="543">
        <f t="shared" si="1"/>
        <v>173</v>
      </c>
      <c r="AB13" s="543">
        <f t="shared" si="1"/>
        <v>172</v>
      </c>
      <c r="AC13" s="543">
        <f t="shared" si="1"/>
        <v>171</v>
      </c>
      <c r="AD13" s="543">
        <f t="shared" si="1"/>
        <v>170</v>
      </c>
      <c r="AE13" s="543">
        <f t="shared" si="1"/>
        <v>170</v>
      </c>
      <c r="AF13" s="543">
        <f t="shared" si="1"/>
        <v>169</v>
      </c>
      <c r="AG13" s="543">
        <f t="shared" si="1"/>
        <v>169</v>
      </c>
      <c r="AH13" s="543">
        <f t="shared" si="1"/>
        <v>169</v>
      </c>
      <c r="AI13" s="543">
        <f t="shared" si="1"/>
        <v>169</v>
      </c>
      <c r="AJ13" s="619">
        <f t="shared" si="1"/>
        <v>169</v>
      </c>
    </row>
    <row r="14" spans="1:36" x14ac:dyDescent="0.2">
      <c r="A14" s="306"/>
      <c r="B14" s="720"/>
      <c r="C14" s="263" t="s">
        <v>438</v>
      </c>
      <c r="D14" s="404" t="s">
        <v>219</v>
      </c>
      <c r="E14" s="544" t="s">
        <v>439</v>
      </c>
      <c r="F14" s="460" t="s">
        <v>217</v>
      </c>
      <c r="G14" s="460">
        <v>1</v>
      </c>
      <c r="H14" s="664"/>
      <c r="I14" s="542"/>
      <c r="J14" s="542"/>
      <c r="K14" s="669">
        <f>K$13*'3. BL Demand'!K14/'3. BL Demand'!K$13</f>
        <v>33.05812784333564</v>
      </c>
      <c r="L14" s="545">
        <f>L$13*'3. BL Demand'!L14/'3. BL Demand'!L$13</f>
        <v>33.036941241740976</v>
      </c>
      <c r="M14" s="545">
        <f>M$13*'3. BL Demand'!M14/'3. BL Demand'!M$13</f>
        <v>33.202921043821881</v>
      </c>
      <c r="N14" s="545">
        <f>N$13*'3. BL Demand'!N14/'3. BL Demand'!N$13</f>
        <v>33.363884415982938</v>
      </c>
      <c r="O14" s="545">
        <f>O$13*'3. BL Demand'!O14/'3. BL Demand'!O$13</f>
        <v>33.332586063194576</v>
      </c>
      <c r="P14" s="545">
        <f>P$13*'3. BL Demand'!P14/'3. BL Demand'!P$13</f>
        <v>33.298775050243094</v>
      </c>
      <c r="Q14" s="545">
        <f>Q$13*'3. BL Demand'!Q14/'3. BL Demand'!Q$13</f>
        <v>32.523303868823987</v>
      </c>
      <c r="R14" s="545">
        <f>R$13*'3. BL Demand'!R14/'3. BL Demand'!R$13</f>
        <v>32.489464214407889</v>
      </c>
      <c r="S14" s="545">
        <f>S$13*'3. BL Demand'!S14/'3. BL Demand'!S$13</f>
        <v>32.453168230849343</v>
      </c>
      <c r="T14" s="545">
        <f>T$13*'3. BL Demand'!T14/'3. BL Demand'!T$13</f>
        <v>32.233348921991741</v>
      </c>
      <c r="U14" s="545">
        <f>U$13*'3. BL Demand'!U14/'3. BL Demand'!U$13</f>
        <v>32.013581428024558</v>
      </c>
      <c r="V14" s="545">
        <f>V$13*'3. BL Demand'!V14/'3. BL Demand'!V$13</f>
        <v>31.615267215317818</v>
      </c>
      <c r="W14" s="545">
        <f>W$13*'3. BL Demand'!W14/'3. BL Demand'!W$13</f>
        <v>31.21950985371463</v>
      </c>
      <c r="X14" s="545">
        <f>X$13*'3. BL Demand'!X14/'3. BL Demand'!X$13</f>
        <v>31.002476639016589</v>
      </c>
      <c r="Y14" s="545">
        <f>Y$13*'3. BL Demand'!Y14/'3. BL Demand'!Y$13</f>
        <v>30.610650646369933</v>
      </c>
      <c r="Z14" s="545">
        <f>Z$13*'3. BL Demand'!Z14/'3. BL Demand'!Z$13</f>
        <v>30.22143145115858</v>
      </c>
      <c r="AA14" s="545">
        <f>AA$13*'3. BL Demand'!AA14/'3. BL Demand'!AA$13</f>
        <v>29.834834561710604</v>
      </c>
      <c r="AB14" s="545">
        <f>AB$13*'3. BL Demand'!AB14/'3. BL Demand'!AB$13</f>
        <v>29.450874995575564</v>
      </c>
      <c r="AC14" s="545">
        <f>AC$13*'3. BL Demand'!AC14/'3. BL Demand'!AC$13</f>
        <v>29.069567277274466</v>
      </c>
      <c r="AD14" s="545">
        <f>AD$13*'3. BL Demand'!AD14/'3. BL Demand'!AD$13</f>
        <v>28.690925436237237</v>
      </c>
      <c r="AE14" s="545">
        <f>AE$13*'3. BL Demand'!AE14/'3. BL Demand'!AE$13</f>
        <v>28.482507164721373</v>
      </c>
      <c r="AF14" s="545">
        <f>AF$13*'3. BL Demand'!AF14/'3. BL Demand'!AF$13</f>
        <v>28.108012618458552</v>
      </c>
      <c r="AG14" s="545">
        <f>AG$13*'3. BL Demand'!AG14/'3. BL Demand'!AG$13</f>
        <v>27.90132115640283</v>
      </c>
      <c r="AH14" s="545">
        <f>AH$13*'3. BL Demand'!AH14/'3. BL Demand'!AH$13</f>
        <v>27.694905547799291</v>
      </c>
      <c r="AI14" s="545">
        <f>AI$13*'3. BL Demand'!AI14/'3. BL Demand'!AI$13</f>
        <v>27.488782617349365</v>
      </c>
      <c r="AJ14" s="465">
        <f>AJ$13*'3. BL Demand'!AJ14/'3. BL Demand'!AJ$13</f>
        <v>27.282969081291402</v>
      </c>
    </row>
    <row r="15" spans="1:36" x14ac:dyDescent="0.2">
      <c r="A15" s="306"/>
      <c r="B15" s="720"/>
      <c r="C15" s="263" t="s">
        <v>440</v>
      </c>
      <c r="D15" s="404" t="s">
        <v>221</v>
      </c>
      <c r="E15" s="544" t="s">
        <v>439</v>
      </c>
      <c r="F15" s="460" t="s">
        <v>217</v>
      </c>
      <c r="G15" s="460">
        <v>1</v>
      </c>
      <c r="H15" s="664"/>
      <c r="I15" s="542"/>
      <c r="J15" s="542"/>
      <c r="K15" s="669">
        <f>K$13*'3. BL Demand'!K15/'3. BL Demand'!K$13</f>
        <v>61.610841386800502</v>
      </c>
      <c r="L15" s="545">
        <f>L$13*'3. BL Demand'!L15/'3. BL Demand'!L$13</f>
        <v>62.16393047189699</v>
      </c>
      <c r="M15" s="545">
        <f>M$13*'3. BL Demand'!M15/'3. BL Demand'!M$13</f>
        <v>63.081718925971082</v>
      </c>
      <c r="N15" s="545">
        <f>N$13*'3. BL Demand'!N15/'3. BL Demand'!N$13</f>
        <v>64.006057235196707</v>
      </c>
      <c r="O15" s="545">
        <f>O$13*'3. BL Demand'!O15/'3. BL Demand'!O$13</f>
        <v>64.574220905754956</v>
      </c>
      <c r="P15" s="545">
        <f>P$13*'3. BL Demand'!P15/'3. BL Demand'!P$13</f>
        <v>65.146694464099156</v>
      </c>
      <c r="Q15" s="545">
        <f>Q$13*'3. BL Demand'!Q15/'3. BL Demand'!Q$13</f>
        <v>64.262972673933888</v>
      </c>
      <c r="R15" s="545">
        <f>R$13*'3. BL Demand'!R15/'3. BL Demand'!R$13</f>
        <v>64.839342158807355</v>
      </c>
      <c r="S15" s="545">
        <f>S$13*'3. BL Demand'!S15/'3. BL Demand'!S$13</f>
        <v>65.420026714380711</v>
      </c>
      <c r="T15" s="545">
        <f>T$13*'3. BL Demand'!T15/'3. BL Demand'!T$13</f>
        <v>65.636298242026172</v>
      </c>
      <c r="U15" s="545">
        <f>U$13*'3. BL Demand'!U15/'3. BL Demand'!U$13</f>
        <v>65.85446314325084</v>
      </c>
      <c r="V15" s="545">
        <f>V$13*'3. BL Demand'!V15/'3. BL Demand'!V$13</f>
        <v>65.703298465637161</v>
      </c>
      <c r="W15" s="545">
        <f>W$13*'3. BL Demand'!W15/'3. BL Demand'!W$13</f>
        <v>65.551497869380185</v>
      </c>
      <c r="X15" s="545">
        <f>X$13*'3. BL Demand'!X15/'3. BL Demand'!X$13</f>
        <v>65.772720516480746</v>
      </c>
      <c r="Y15" s="545">
        <f>Y$13*'3. BL Demand'!Y15/'3. BL Demand'!Y$13</f>
        <v>65.620766946626176</v>
      </c>
      <c r="Z15" s="545">
        <f>Z$13*'3. BL Demand'!Z15/'3. BL Demand'!Z$13</f>
        <v>65.468039527966312</v>
      </c>
      <c r="AA15" s="545">
        <f>AA$13*'3. BL Demand'!AA15/'3. BL Demand'!AA$13</f>
        <v>65.314489083665975</v>
      </c>
      <c r="AB15" s="545">
        <f>AB$13*'3. BL Demand'!AB15/'3. BL Demand'!AB$13</f>
        <v>65.160066596984166</v>
      </c>
      <c r="AC15" s="545">
        <f>AC$13*'3. BL Demand'!AC15/'3. BL Demand'!AC$13</f>
        <v>65.004723223872105</v>
      </c>
      <c r="AD15" s="545">
        <f>AD$13*'3. BL Demand'!AD15/'3. BL Demand'!AD$13</f>
        <v>64.848410305522279</v>
      </c>
      <c r="AE15" s="545">
        <f>AE$13*'3. BL Demand'!AE15/'3. BL Demand'!AE$13</f>
        <v>65.073866832820784</v>
      </c>
      <c r="AF15" s="545">
        <f>AF$13*'3. BL Demand'!AF15/'3. BL Demand'!AF$13</f>
        <v>64.916805307316892</v>
      </c>
      <c r="AG15" s="545">
        <f>AG$13*'3. BL Demand'!AG15/'3. BL Demand'!AG$13</f>
        <v>65.144106907951652</v>
      </c>
      <c r="AH15" s="545">
        <f>AH$13*'3. BL Demand'!AH15/'3. BL Demand'!AH$13</f>
        <v>65.372964001506858</v>
      </c>
      <c r="AI15" s="545">
        <f>AI$13*'3. BL Demand'!AI15/'3. BL Demand'!AI$13</f>
        <v>65.603356170484972</v>
      </c>
      <c r="AJ15" s="546">
        <f>AJ$13*'3. BL Demand'!AJ15/'3. BL Demand'!AJ$13</f>
        <v>65.835262766430859</v>
      </c>
    </row>
    <row r="16" spans="1:36" x14ac:dyDescent="0.2">
      <c r="A16" s="306"/>
      <c r="B16" s="720"/>
      <c r="C16" s="263" t="s">
        <v>441</v>
      </c>
      <c r="D16" s="404" t="s">
        <v>223</v>
      </c>
      <c r="E16" s="544" t="s">
        <v>439</v>
      </c>
      <c r="F16" s="460" t="s">
        <v>217</v>
      </c>
      <c r="G16" s="460">
        <v>1</v>
      </c>
      <c r="H16" s="664"/>
      <c r="I16" s="542"/>
      <c r="J16" s="542"/>
      <c r="K16" s="669">
        <f>K$13*'3. BL Demand'!K16/'3. BL Demand'!K$13</f>
        <v>18.637589563718198</v>
      </c>
      <c r="L16" s="545">
        <f>L$13*'3. BL Demand'!L16/'3. BL Demand'!L$13</f>
        <v>18.759357600149475</v>
      </c>
      <c r="M16" s="545">
        <f>M$13*'3. BL Demand'!M16/'3. BL Demand'!M$13</f>
        <v>18.988955057381009</v>
      </c>
      <c r="N16" s="545">
        <f>N$13*'3. BL Demand'!N16/'3. BL Demand'!N$13</f>
        <v>19.217992722770624</v>
      </c>
      <c r="O16" s="545">
        <f>O$13*'3. BL Demand'!O16/'3. BL Demand'!O$13</f>
        <v>19.337800183971488</v>
      </c>
      <c r="P16" s="545">
        <f>P$13*'3. BL Demand'!P16/'3. BL Demand'!P$13</f>
        <v>19.456869207498574</v>
      </c>
      <c r="Q16" s="545">
        <f>Q$13*'3. BL Demand'!Q16/'3. BL Demand'!Q$13</f>
        <v>19.140179282515561</v>
      </c>
      <c r="R16" s="545">
        <f>R$13*'3. BL Demand'!R16/'3. BL Demand'!R$13</f>
        <v>19.2575279421836</v>
      </c>
      <c r="S16" s="545">
        <f>S$13*'3. BL Demand'!S16/'3. BL Demand'!S$13</f>
        <v>19.374108652621956</v>
      </c>
      <c r="T16" s="545">
        <f>T$13*'3. BL Demand'!T16/'3. BL Demand'!T$13</f>
        <v>19.381023224423167</v>
      </c>
      <c r="U16" s="545">
        <f>U$13*'3. BL Demand'!U16/'3. BL Demand'!U$13</f>
        <v>19.387069962430115</v>
      </c>
      <c r="V16" s="545">
        <f>V$13*'3. BL Demand'!V16/'3. BL Demand'!V$13</f>
        <v>19.283302527170811</v>
      </c>
      <c r="W16" s="545">
        <f>W$13*'3. BL Demand'!W16/'3. BL Demand'!W$13</f>
        <v>19.178616761559702</v>
      </c>
      <c r="X16" s="545">
        <f>X$13*'3. BL Demand'!X16/'3. BL Demand'!X$13</f>
        <v>19.182015259258371</v>
      </c>
      <c r="Y16" s="545">
        <f>Y$13*'3. BL Demand'!Y16/'3. BL Demand'!Y$13</f>
        <v>19.075549035519469</v>
      </c>
      <c r="Z16" s="545">
        <f>Z$13*'3. BL Demand'!Z16/'3. BL Demand'!Z$13</f>
        <v>18.968201720455628</v>
      </c>
      <c r="AA16" s="545">
        <f>AA$13*'3. BL Demand'!AA16/'3. BL Demand'!AA$13</f>
        <v>18.859987699684932</v>
      </c>
      <c r="AB16" s="545">
        <f>AB$13*'3. BL Demand'!AB16/'3. BL Demand'!AB$13</f>
        <v>18.750921523391266</v>
      </c>
      <c r="AC16" s="545">
        <f>AC$13*'3. BL Demand'!AC16/'3. BL Demand'!AC$13</f>
        <v>18.641017901894074</v>
      </c>
      <c r="AD16" s="545">
        <f>AD$13*'3. BL Demand'!AD16/'3. BL Demand'!AD$13</f>
        <v>18.53029170114835</v>
      </c>
      <c r="AE16" s="545">
        <f>AE$13*'3. BL Demand'!AE16/'3. BL Demand'!AE$13</f>
        <v>18.527744671538944</v>
      </c>
      <c r="AF16" s="545">
        <f>AF$13*'3. BL Demand'!AF16/'3. BL Demand'!AF$13</f>
        <v>18.41539863225017</v>
      </c>
      <c r="AG16" s="545">
        <f>AG$13*'3. BL Demand'!AG16/'3. BL Demand'!AG$13</f>
        <v>18.411212695036141</v>
      </c>
      <c r="AH16" s="545">
        <f>AH$13*'3. BL Demand'!AH16/'3. BL Demand'!AH$13</f>
        <v>18.406200908675935</v>
      </c>
      <c r="AI16" s="545">
        <f>AI$13*'3. BL Demand'!AI16/'3. BL Demand'!AI$13</f>
        <v>18.40036420965097</v>
      </c>
      <c r="AJ16" s="546">
        <f>AJ$13*'3. BL Demand'!AJ16/'3. BL Demand'!AJ$13</f>
        <v>18.393703688475124</v>
      </c>
    </row>
    <row r="17" spans="1:36" x14ac:dyDescent="0.2">
      <c r="A17" s="306"/>
      <c r="B17" s="720"/>
      <c r="C17" s="263" t="s">
        <v>442</v>
      </c>
      <c r="D17" s="404" t="s">
        <v>225</v>
      </c>
      <c r="E17" s="544" t="s">
        <v>439</v>
      </c>
      <c r="F17" s="460" t="s">
        <v>217</v>
      </c>
      <c r="G17" s="460">
        <v>1</v>
      </c>
      <c r="H17" s="664"/>
      <c r="I17" s="542"/>
      <c r="J17" s="542"/>
      <c r="K17" s="669">
        <f>K$13*'3. BL Demand'!K17/'3. BL Demand'!K$13</f>
        <v>11.718879098035261</v>
      </c>
      <c r="L17" s="545">
        <f>L$13*'3. BL Demand'!L17/'3. BL Demand'!L$13</f>
        <v>11.788706243723789</v>
      </c>
      <c r="M17" s="545">
        <f>M$13*'3. BL Demand'!M17/'3. BL Demand'!M$13</f>
        <v>11.926173789270356</v>
      </c>
      <c r="N17" s="545">
        <f>N$13*'3. BL Demand'!N17/'3. BL Demand'!N$13</f>
        <v>12.063129911036343</v>
      </c>
      <c r="O17" s="545">
        <f>O$13*'3. BL Demand'!O17/'3. BL Demand'!O$13</f>
        <v>12.131401933947801</v>
      </c>
      <c r="P17" s="545">
        <f>P$13*'3. BL Demand'!P17/'3. BL Demand'!P$13</f>
        <v>12.199129909184078</v>
      </c>
      <c r="Q17" s="545">
        <f>Q$13*'3. BL Demand'!Q17/'3. BL Demand'!Q$13</f>
        <v>11.993719873471518</v>
      </c>
      <c r="R17" s="545">
        <f>R$13*'3. BL Demand'!R17/'3. BL Demand'!R$13</f>
        <v>12.060365496867947</v>
      </c>
      <c r="S17" s="545">
        <f>S$13*'3. BL Demand'!S17/'3. BL Demand'!S$13</f>
        <v>12.126451299912821</v>
      </c>
      <c r="T17" s="545">
        <f>T$13*'3. BL Demand'!T17/'3. BL Demand'!T$13</f>
        <v>12.123856603652575</v>
      </c>
      <c r="U17" s="545">
        <f>U$13*'3. BL Demand'!U17/'3. BL Demand'!U$13</f>
        <v>12.120719191340168</v>
      </c>
      <c r="V17" s="545">
        <f>V$13*'3. BL Demand'!V17/'3. BL Demand'!V$13</f>
        <v>12.048966034520134</v>
      </c>
      <c r="W17" s="545">
        <f>W$13*'3. BL Demand'!W17/'3. BL Demand'!W$13</f>
        <v>11.976718153496492</v>
      </c>
      <c r="X17" s="545">
        <f>X$13*'3. BL Demand'!X17/'3. BL Demand'!X$13</f>
        <v>11.972007878581676</v>
      </c>
      <c r="Y17" s="545">
        <f>Y$13*'3. BL Demand'!Y17/'3. BL Demand'!Y$13</f>
        <v>11.898769509627837</v>
      </c>
      <c r="Z17" s="545">
        <f>Z$13*'3. BL Demand'!Z17/'3. BL Demand'!Z$13</f>
        <v>11.825062318635291</v>
      </c>
      <c r="AA17" s="545">
        <f>AA$13*'3. BL Demand'!AA17/'3. BL Demand'!AA$13</f>
        <v>11.75089612642946</v>
      </c>
      <c r="AB17" s="545">
        <f>AB$13*'3. BL Demand'!AB17/'3. BL Demand'!AB$13</f>
        <v>11.676280834646779</v>
      </c>
      <c r="AC17" s="545">
        <f>AC$13*'3. BL Demand'!AC17/'3. BL Demand'!AC$13</f>
        <v>11.601226422722277</v>
      </c>
      <c r="AD17" s="545">
        <f>AD$13*'3. BL Demand'!AD17/'3. BL Demand'!AD$13</f>
        <v>11.525742944843687</v>
      </c>
      <c r="AE17" s="545">
        <f>AE$13*'3. BL Demand'!AE17/'3. BL Demand'!AE$13</f>
        <v>11.517591062535596</v>
      </c>
      <c r="AF17" s="545">
        <f>AF$13*'3. BL Demand'!AF17/'3. BL Demand'!AF$13</f>
        <v>11.441228942784761</v>
      </c>
      <c r="AG17" s="545">
        <f>AG$13*'3. BL Demand'!AG17/'3. BL Demand'!AG$13</f>
        <v>11.432110967865787</v>
      </c>
      <c r="AH17" s="545">
        <f>AH$13*'3. BL Demand'!AH17/'3. BL Demand'!AH$13</f>
        <v>11.422487959148237</v>
      </c>
      <c r="AI17" s="545">
        <f>AI$13*'3. BL Demand'!AI17/'3. BL Demand'!AI$13</f>
        <v>11.412361367074354</v>
      </c>
      <c r="AJ17" s="546">
        <f>AJ$13*'3. BL Demand'!AJ17/'3. BL Demand'!AJ$13</f>
        <v>11.401732735036953</v>
      </c>
    </row>
    <row r="18" spans="1:36" x14ac:dyDescent="0.2">
      <c r="A18" s="306"/>
      <c r="B18" s="720"/>
      <c r="C18" s="263" t="s">
        <v>443</v>
      </c>
      <c r="D18" s="404" t="s">
        <v>227</v>
      </c>
      <c r="E18" s="544" t="s">
        <v>439</v>
      </c>
      <c r="F18" s="460" t="s">
        <v>217</v>
      </c>
      <c r="G18" s="460">
        <v>1</v>
      </c>
      <c r="H18" s="664"/>
      <c r="I18" s="542"/>
      <c r="J18" s="542"/>
      <c r="K18" s="669">
        <f>K$13*'3. BL Demand'!K18/'3. BL Demand'!K$13</f>
        <v>9.3514333060489463</v>
      </c>
      <c r="L18" s="545">
        <f>L$13*'3. BL Demand'!L18/'3. BL Demand'!L$13</f>
        <v>9.4076303930532763</v>
      </c>
      <c r="M18" s="545">
        <f>M$13*'3. BL Demand'!M18/'3. BL Demand'!M$13</f>
        <v>9.5178145068910656</v>
      </c>
      <c r="N18" s="545">
        <f>N$13*'3. BL Demand'!N18/'3. BL Demand'!N$13</f>
        <v>9.6276017882690557</v>
      </c>
      <c r="O18" s="545">
        <f>O$13*'3. BL Demand'!O18/'3. BL Demand'!O$13</f>
        <v>9.6825807113025082</v>
      </c>
      <c r="P18" s="545">
        <f>P$13*'3. BL Demand'!P18/'3. BL Demand'!P$13</f>
        <v>9.7371311329583001</v>
      </c>
      <c r="Q18" s="545">
        <f>Q$13*'3. BL Demand'!Q18/'3. BL Demand'!Q$13</f>
        <v>9.5736622383897299</v>
      </c>
      <c r="R18" s="545">
        <f>R$13*'3. BL Demand'!R18/'3. BL Demand'!R$13</f>
        <v>9.6273490090866414</v>
      </c>
      <c r="S18" s="545">
        <f>S$13*'3. BL Demand'!S18/'3. BL Demand'!S$13</f>
        <v>9.6805944953086414</v>
      </c>
      <c r="T18" s="545">
        <f>T$13*'3. BL Demand'!T18/'3. BL Demand'!T$13</f>
        <v>9.6790148597475607</v>
      </c>
      <c r="U18" s="545">
        <f>U$13*'3. BL Demand'!U18/'3. BL Demand'!U$13</f>
        <v>9.677001938415156</v>
      </c>
      <c r="V18" s="545">
        <f>V$13*'3. BL Demand'!V18/'3. BL Demand'!V$13</f>
        <v>9.6202044081980791</v>
      </c>
      <c r="W18" s="545">
        <f>W$13*'3. BL Demand'!W18/'3. BL Demand'!W$13</f>
        <v>9.5630062503361977</v>
      </c>
      <c r="X18" s="545">
        <f>X$13*'3. BL Demand'!X18/'3. BL Demand'!X$13</f>
        <v>9.559731690309107</v>
      </c>
      <c r="Y18" s="545">
        <f>Y$13*'3. BL Demand'!Y18/'3. BL Demand'!Y$13</f>
        <v>9.5017340198619209</v>
      </c>
      <c r="Z18" s="545">
        <f>Z$13*'3. BL Demand'!Z18/'3. BL Demand'!Z$13</f>
        <v>9.4433562153250215</v>
      </c>
      <c r="AA18" s="545">
        <f>AA$13*'3. BL Demand'!AA18/'3. BL Demand'!AA$13</f>
        <v>9.3846060586898332</v>
      </c>
      <c r="AB18" s="545">
        <f>AB$13*'3. BL Demand'!AB18/'3. BL Demand'!AB$13</f>
        <v>9.3254913980358864</v>
      </c>
      <c r="AC18" s="545">
        <f>AC$13*'3. BL Demand'!AC18/'3. BL Demand'!AC$13</f>
        <v>9.2660201451430098</v>
      </c>
      <c r="AD18" s="545">
        <f>AD$13*'3. BL Demand'!AD18/'3. BL Demand'!AD$13</f>
        <v>9.2062002730760604</v>
      </c>
      <c r="AE18" s="545">
        <f>AE$13*'3. BL Demand'!AE18/'3. BL Demand'!AE$13</f>
        <v>9.2001583925229742</v>
      </c>
      <c r="AF18" s="545">
        <f>AF$13*'3. BL Demand'!AF18/'3. BL Demand'!AF$13</f>
        <v>9.1396274914750233</v>
      </c>
      <c r="AG18" s="545">
        <f>AG$13*'3. BL Demand'!AG18/'3. BL Demand'!AG$13</f>
        <v>9.1328101336087073</v>
      </c>
      <c r="AH18" s="545">
        <f>AH$13*'3. BL Demand'!AH18/'3. BL Demand'!AH$13</f>
        <v>9.1255887618498708</v>
      </c>
      <c r="AI18" s="545">
        <f>AI$13*'3. BL Demand'!AI18/'3. BL Demand'!AI$13</f>
        <v>9.1179644727008018</v>
      </c>
      <c r="AJ18" s="546">
        <f>AJ$13*'3. BL Demand'!AJ18/'3. BL Demand'!AJ$13</f>
        <v>9.1099384371123655</v>
      </c>
    </row>
    <row r="19" spans="1:36" x14ac:dyDescent="0.2">
      <c r="A19" s="306"/>
      <c r="B19" s="720"/>
      <c r="C19" s="263" t="s">
        <v>444</v>
      </c>
      <c r="D19" s="404" t="s">
        <v>229</v>
      </c>
      <c r="E19" s="544" t="s">
        <v>439</v>
      </c>
      <c r="F19" s="460" t="s">
        <v>217</v>
      </c>
      <c r="G19" s="460">
        <v>1</v>
      </c>
      <c r="H19" s="664"/>
      <c r="I19" s="542"/>
      <c r="J19" s="542"/>
      <c r="K19" s="669">
        <f>K$13*'3. BL Demand'!K19/'3. BL Demand'!K$13</f>
        <v>37.623128802061451</v>
      </c>
      <c r="L19" s="545">
        <f>L$13*'3. BL Demand'!L19/'3. BL Demand'!L$13</f>
        <v>37.843434049435487</v>
      </c>
      <c r="M19" s="545">
        <f>M$13*'3. BL Demand'!M19/'3. BL Demand'!M$13</f>
        <v>38.282416676664617</v>
      </c>
      <c r="N19" s="545">
        <f>N$13*'3. BL Demand'!N19/'3. BL Demand'!N$13</f>
        <v>38.721333926744308</v>
      </c>
      <c r="O19" s="545">
        <f>O$13*'3. BL Demand'!O19/'3. BL Demand'!O$13</f>
        <v>38.941410201828667</v>
      </c>
      <c r="P19" s="545">
        <f>P$13*'3. BL Demand'!P19/'3. BL Demand'!P$13</f>
        <v>39.161400236016817</v>
      </c>
      <c r="Q19" s="545">
        <f>Q$13*'3. BL Demand'!Q19/'3. BL Demand'!Q$13</f>
        <v>38.506162062865315</v>
      </c>
      <c r="R19" s="545">
        <f>R$13*'3. BL Demand'!R19/'3. BL Demand'!R$13</f>
        <v>38.725951178646554</v>
      </c>
      <c r="S19" s="545">
        <f>S$13*'3. BL Demand'!S19/'3. BL Demand'!S$13</f>
        <v>38.945650606926513</v>
      </c>
      <c r="T19" s="545">
        <f>T$13*'3. BL Demand'!T19/'3. BL Demand'!T$13</f>
        <v>38.94645814815879</v>
      </c>
      <c r="U19" s="545">
        <f>U$13*'3. BL Demand'!U19/'3. BL Demand'!U$13</f>
        <v>38.94716433653916</v>
      </c>
      <c r="V19" s="545">
        <f>V$13*'3. BL Demand'!V19/'3. BL Demand'!V$13</f>
        <v>38.728961349156009</v>
      </c>
      <c r="W19" s="545">
        <f>W$13*'3. BL Demand'!W19/'3. BL Demand'!W$13</f>
        <v>38.5106511115128</v>
      </c>
      <c r="X19" s="545">
        <f>X$13*'3. BL Demand'!X19/'3. BL Demand'!X$13</f>
        <v>38.51104801635352</v>
      </c>
      <c r="Y19" s="545">
        <f>Y$13*'3. BL Demand'!Y19/'3. BL Demand'!Y$13</f>
        <v>38.29252984199465</v>
      </c>
      <c r="Z19" s="545">
        <f>Z$13*'3. BL Demand'!Z19/'3. BL Demand'!Z$13</f>
        <v>38.073908766459141</v>
      </c>
      <c r="AA19" s="545">
        <f>AA$13*'3. BL Demand'!AA19/'3. BL Demand'!AA$13</f>
        <v>37.855186469819188</v>
      </c>
      <c r="AB19" s="545">
        <f>AB$13*'3. BL Demand'!AB19/'3. BL Demand'!AB$13</f>
        <v>37.636364651366335</v>
      </c>
      <c r="AC19" s="545">
        <f>AC$13*'3. BL Demand'!AC19/'3. BL Demand'!AC$13</f>
        <v>37.417445029094083</v>
      </c>
      <c r="AD19" s="545">
        <f>AD$13*'3. BL Demand'!AD19/'3. BL Demand'!AD$13</f>
        <v>37.198429339172378</v>
      </c>
      <c r="AE19" s="545">
        <f>AE$13*'3. BL Demand'!AE19/'3. BL Demand'!AE$13</f>
        <v>37.198131875860334</v>
      </c>
      <c r="AF19" s="545">
        <f>AF$13*'3. BL Demand'!AF19/'3. BL Demand'!AF$13</f>
        <v>36.978927007714624</v>
      </c>
      <c r="AG19" s="545">
        <f>AG$13*'3. BL Demand'!AG19/'3. BL Demand'!AG$13</f>
        <v>36.978438139134873</v>
      </c>
      <c r="AH19" s="545">
        <f>AH$13*'3. BL Demand'!AH19/'3. BL Demand'!AH$13</f>
        <v>36.977852821019809</v>
      </c>
      <c r="AI19" s="545">
        <f>AI$13*'3. BL Demand'!AI19/'3. BL Demand'!AI$13</f>
        <v>36.977171162739523</v>
      </c>
      <c r="AJ19" s="465">
        <f>AJ$13*'3. BL Demand'!AJ19/'3. BL Demand'!AJ$13</f>
        <v>36.976393291653295</v>
      </c>
    </row>
    <row r="20" spans="1:36" x14ac:dyDescent="0.2">
      <c r="A20" s="306"/>
      <c r="B20" s="720"/>
      <c r="C20" s="260" t="s">
        <v>445</v>
      </c>
      <c r="D20" s="334" t="s">
        <v>231</v>
      </c>
      <c r="E20" s="335" t="s">
        <v>446</v>
      </c>
      <c r="F20" s="460" t="s">
        <v>217</v>
      </c>
      <c r="G20" s="460">
        <v>1</v>
      </c>
      <c r="H20" s="664"/>
      <c r="I20" s="542"/>
      <c r="J20" s="542"/>
      <c r="K20" s="669">
        <f t="shared" ref="K20:AJ20" si="2">ROUND((K10*1000000)/(K55*1000),0)</f>
        <v>228</v>
      </c>
      <c r="L20" s="462">
        <f t="shared" si="2"/>
        <v>228</v>
      </c>
      <c r="M20" s="462">
        <f t="shared" si="2"/>
        <v>227</v>
      </c>
      <c r="N20" s="462">
        <f t="shared" si="2"/>
        <v>226</v>
      </c>
      <c r="O20" s="462">
        <f t="shared" si="2"/>
        <v>224</v>
      </c>
      <c r="P20" s="462">
        <f t="shared" si="2"/>
        <v>223</v>
      </c>
      <c r="Q20" s="462">
        <f t="shared" si="2"/>
        <v>222</v>
      </c>
      <c r="R20" s="462">
        <f t="shared" si="2"/>
        <v>221</v>
      </c>
      <c r="S20" s="462">
        <f t="shared" si="2"/>
        <v>221</v>
      </c>
      <c r="T20" s="462">
        <f t="shared" si="2"/>
        <v>222</v>
      </c>
      <c r="U20" s="462">
        <f t="shared" si="2"/>
        <v>224</v>
      </c>
      <c r="V20" s="462">
        <f t="shared" si="2"/>
        <v>227</v>
      </c>
      <c r="W20" s="462">
        <f t="shared" si="2"/>
        <v>233</v>
      </c>
      <c r="X20" s="462">
        <f t="shared" si="2"/>
        <v>246</v>
      </c>
      <c r="Y20" s="462">
        <f t="shared" si="2"/>
        <v>289</v>
      </c>
      <c r="Z20" s="462">
        <f t="shared" si="2"/>
        <v>289</v>
      </c>
      <c r="AA20" s="462">
        <f t="shared" si="2"/>
        <v>288</v>
      </c>
      <c r="AB20" s="462">
        <f t="shared" si="2"/>
        <v>287</v>
      </c>
      <c r="AC20" s="462">
        <f t="shared" si="2"/>
        <v>286</v>
      </c>
      <c r="AD20" s="462">
        <f t="shared" si="2"/>
        <v>285</v>
      </c>
      <c r="AE20" s="462">
        <f t="shared" si="2"/>
        <v>286</v>
      </c>
      <c r="AF20" s="462">
        <f t="shared" si="2"/>
        <v>286</v>
      </c>
      <c r="AG20" s="462">
        <f t="shared" si="2"/>
        <v>286</v>
      </c>
      <c r="AH20" s="462">
        <f t="shared" si="2"/>
        <v>287</v>
      </c>
      <c r="AI20" s="462">
        <f t="shared" si="2"/>
        <v>288</v>
      </c>
      <c r="AJ20" s="620">
        <f t="shared" si="2"/>
        <v>290</v>
      </c>
    </row>
    <row r="21" spans="1:36" x14ac:dyDescent="0.2">
      <c r="A21" s="306"/>
      <c r="B21" s="720"/>
      <c r="C21" s="263" t="s">
        <v>447</v>
      </c>
      <c r="D21" s="466" t="s">
        <v>234</v>
      </c>
      <c r="E21" s="544" t="s">
        <v>439</v>
      </c>
      <c r="F21" s="460" t="s">
        <v>217</v>
      </c>
      <c r="G21" s="460">
        <v>1</v>
      </c>
      <c r="H21" s="664"/>
      <c r="I21" s="542"/>
      <c r="J21" s="542"/>
      <c r="K21" s="669">
        <f>K$20*'3. BL Demand'!K21/'3. BL Demand'!K$20</f>
        <v>52.165190972687952</v>
      </c>
      <c r="L21" s="545">
        <f>L$20*'3. BL Demand'!L21/'3. BL Demand'!L$20</f>
        <v>51.959131654238064</v>
      </c>
      <c r="M21" s="545">
        <f>M$20*'3. BL Demand'!M21/'3. BL Demand'!M$20</f>
        <v>51.525242108967298</v>
      </c>
      <c r="N21" s="545">
        <f>N$20*'3. BL Demand'!N21/'3. BL Demand'!N$20</f>
        <v>51.092341353619368</v>
      </c>
      <c r="O21" s="545">
        <f>O$20*'3. BL Demand'!O21/'3. BL Demand'!O$20</f>
        <v>50.43529598926574</v>
      </c>
      <c r="P21" s="545">
        <f>P$20*'3. BL Demand'!P21/'3. BL Demand'!P$20</f>
        <v>50.005363453721486</v>
      </c>
      <c r="Q21" s="545">
        <f>Q$20*'3. BL Demand'!Q21/'3. BL Demand'!Q$20</f>
        <v>49.576495247862773</v>
      </c>
      <c r="R21" s="545">
        <f>R$20*'3. BL Demand'!R21/'3. BL Demand'!R$20</f>
        <v>49.148715020913571</v>
      </c>
      <c r="S21" s="545">
        <f>S$20*'3. BL Demand'!S21/'3. BL Demand'!S$20</f>
        <v>48.943510106566684</v>
      </c>
      <c r="T21" s="545">
        <f>T$20*'3. BL Demand'!T21/'3. BL Demand'!T$20</f>
        <v>48.958108344909874</v>
      </c>
      <c r="U21" s="545">
        <f>U$20*'3. BL Demand'!U21/'3. BL Demand'!U$20</f>
        <v>49.189717983330873</v>
      </c>
      <c r="V21" s="545">
        <f>V$20*'3. BL Demand'!V21/'3. BL Demand'!V$20</f>
        <v>49.635528284373343</v>
      </c>
      <c r="W21" s="545">
        <f>W$20*'3. BL Demand'!W21/'3. BL Demand'!W$20</f>
        <v>50.728144858173387</v>
      </c>
      <c r="X21" s="545">
        <f>X$20*'3. BL Demand'!X21/'3. BL Demand'!X$20</f>
        <v>53.326146200967521</v>
      </c>
      <c r="Y21" s="545">
        <f>Y$20*'3. BL Demand'!Y21/'3. BL Demand'!Y$20</f>
        <v>62.373584920897038</v>
      </c>
      <c r="Z21" s="545">
        <f>Z$20*'3. BL Demand'!Z21/'3. BL Demand'!Z$20</f>
        <v>62.0989403788288</v>
      </c>
      <c r="AA21" s="545">
        <f>AA$20*'3. BL Demand'!AA21/'3. BL Demand'!AA$20</f>
        <v>61.609545578753512</v>
      </c>
      <c r="AB21" s="545">
        <f>AB$20*'3. BL Demand'!AB21/'3. BL Demand'!AB$20</f>
        <v>61.121252723637404</v>
      </c>
      <c r="AC21" s="545">
        <f>AC$20*'3. BL Demand'!AC21/'3. BL Demand'!AC$20</f>
        <v>60.634088286286378</v>
      </c>
      <c r="AD21" s="545">
        <f>AD$20*'3. BL Demand'!AD21/'3. BL Demand'!AD$20</f>
        <v>60.148078558762407</v>
      </c>
      <c r="AE21" s="545">
        <f>AE$20*'3. BL Demand'!AE21/'3. BL Demand'!AE$20</f>
        <v>60.083413378395875</v>
      </c>
      <c r="AF21" s="545">
        <f>AF$20*'3. BL Demand'!AF21/'3. BL Demand'!AF$20</f>
        <v>59.806973348609993</v>
      </c>
      <c r="AG21" s="545">
        <f>AG$20*'3. BL Demand'!AG21/'3. BL Demand'!AG$20</f>
        <v>59.529822695656328</v>
      </c>
      <c r="AH21" s="545">
        <f>AH$20*'3. BL Demand'!AH21/'3. BL Demand'!AH$20</f>
        <v>59.459154572106456</v>
      </c>
      <c r="AI21" s="545">
        <f>AI$20*'3. BL Demand'!AI21/'3. BL Demand'!AI$20</f>
        <v>59.385865011122803</v>
      </c>
      <c r="AJ21" s="545">
        <f>AJ$20*'3. BL Demand'!AJ21/'3. BL Demand'!AJ$20</f>
        <v>59.515190446576611</v>
      </c>
    </row>
    <row r="22" spans="1:36" x14ac:dyDescent="0.2">
      <c r="A22" s="306"/>
      <c r="B22" s="720"/>
      <c r="C22" s="263" t="s">
        <v>448</v>
      </c>
      <c r="D22" s="466" t="s">
        <v>236</v>
      </c>
      <c r="E22" s="544" t="s">
        <v>439</v>
      </c>
      <c r="F22" s="460" t="s">
        <v>217</v>
      </c>
      <c r="G22" s="460">
        <v>1</v>
      </c>
      <c r="H22" s="664"/>
      <c r="I22" s="542"/>
      <c r="J22" s="542"/>
      <c r="K22" s="669">
        <f>K$20*'3. BL Demand'!K22/'3. BL Demand'!K$20</f>
        <v>63.797956316173796</v>
      </c>
      <c r="L22" s="545">
        <f>L$20*'3. BL Demand'!L22/'3. BL Demand'!L$20</f>
        <v>63.812924670121419</v>
      </c>
      <c r="M22" s="545">
        <f>M$20*'3. BL Demand'!M22/'3. BL Demand'!M$20</f>
        <v>63.550313432086789</v>
      </c>
      <c r="N22" s="545">
        <f>N$20*'3. BL Demand'!N22/'3. BL Demand'!N$20</f>
        <v>63.289914383157345</v>
      </c>
      <c r="O22" s="545">
        <f>O$20*'3. BL Demand'!O22/'3. BL Demand'!O$20</f>
        <v>62.751562506771165</v>
      </c>
      <c r="P22" s="545">
        <f>P$20*'3. BL Demand'!P22/'3. BL Demand'!P$20</f>
        <v>62.49540764351589</v>
      </c>
      <c r="Q22" s="545">
        <f>Q$20*'3. BL Demand'!Q22/'3. BL Demand'!Q$20</f>
        <v>62.241381194054711</v>
      </c>
      <c r="R22" s="545">
        <f>R$20*'3. BL Demand'!R22/'3. BL Demand'!R$20</f>
        <v>61.989458137586681</v>
      </c>
      <c r="S22" s="545">
        <f>S$20*'3. BL Demand'!S22/'3. BL Demand'!S$20</f>
        <v>62.020247769850435</v>
      </c>
      <c r="T22" s="545">
        <f>T$20*'3. BL Demand'!T22/'3. BL Demand'!T$20</f>
        <v>62.334174386310806</v>
      </c>
      <c r="U22" s="545">
        <f>U$20*'3. BL Demand'!U22/'3. BL Demand'!U$20</f>
        <v>62.931726030230017</v>
      </c>
      <c r="V22" s="545">
        <f>V$20*'3. BL Demand'!V22/'3. BL Demand'!V$20</f>
        <v>63.813454764183483</v>
      </c>
      <c r="W22" s="545">
        <f>W$20*'3. BL Demand'!W22/'3. BL Demand'!W$20</f>
        <v>65.542574132446234</v>
      </c>
      <c r="X22" s="545">
        <f>X$20*'3. BL Demand'!X22/'3. BL Demand'!X$20</f>
        <v>69.246887520945918</v>
      </c>
      <c r="Y22" s="545">
        <f>Y$20*'3. BL Demand'!Y22/'3. BL Demand'!Y$20</f>
        <v>81.409854744962644</v>
      </c>
      <c r="Z22" s="545">
        <f>Z$20*'3. BL Demand'!Z22/'3. BL Demand'!Z$20</f>
        <v>81.471812095623321</v>
      </c>
      <c r="AA22" s="545">
        <f>AA$20*'3. BL Demand'!AA22/'3. BL Demand'!AA$20</f>
        <v>81.254762331938181</v>
      </c>
      <c r="AB22" s="545">
        <f>AB$20*'3. BL Demand'!AB22/'3. BL Demand'!AB$20</f>
        <v>81.040374303231459</v>
      </c>
      <c r="AC22" s="545">
        <f>AC$20*'3. BL Demand'!AC22/'3. BL Demand'!AC$20</f>
        <v>80.828621526132366</v>
      </c>
      <c r="AD22" s="545">
        <f>AD$20*'3. BL Demand'!AD22/'3. BL Demand'!AD$20</f>
        <v>80.619477185442506</v>
      </c>
      <c r="AE22" s="545">
        <f>AE$20*'3. BL Demand'!AE22/'3. BL Demand'!AE$20</f>
        <v>80.979202263681927</v>
      </c>
      <c r="AF22" s="545">
        <f>AF$20*'3. BL Demand'!AF22/'3. BL Demand'!AF$20</f>
        <v>81.059175981128618</v>
      </c>
      <c r="AG22" s="545">
        <f>AG$20*'3. BL Demand'!AG22/'3. BL Demand'!AG$20</f>
        <v>81.142278736623027</v>
      </c>
      <c r="AH22" s="545">
        <f>AH$20*'3. BL Demand'!AH22/'3. BL Demand'!AH$20</f>
        <v>81.512531100195829</v>
      </c>
      <c r="AI22" s="545">
        <f>AI$20*'3. BL Demand'!AI22/'3. BL Demand'!AI$20</f>
        <v>81.88654680519781</v>
      </c>
      <c r="AJ22" s="545">
        <f>AJ$20*'3. BL Demand'!AJ22/'3. BL Demand'!AJ$20</f>
        <v>82.549014850160972</v>
      </c>
    </row>
    <row r="23" spans="1:36" x14ac:dyDescent="0.2">
      <c r="A23" s="306"/>
      <c r="B23" s="720"/>
      <c r="C23" s="263" t="s">
        <v>449</v>
      </c>
      <c r="D23" s="466" t="s">
        <v>238</v>
      </c>
      <c r="E23" s="544" t="s">
        <v>439</v>
      </c>
      <c r="F23" s="460" t="s">
        <v>217</v>
      </c>
      <c r="G23" s="460">
        <v>1</v>
      </c>
      <c r="H23" s="664"/>
      <c r="I23" s="542"/>
      <c r="J23" s="542"/>
      <c r="K23" s="669">
        <f>K$20*'3. BL Demand'!K23/'3. BL Demand'!K$20</f>
        <v>22.854971890643025</v>
      </c>
      <c r="L23" s="545">
        <f>L$20*'3. BL Demand'!L23/'3. BL Demand'!L$20</f>
        <v>22.928118466477358</v>
      </c>
      <c r="M23" s="545">
        <f>M$20*'3. BL Demand'!M23/'3. BL Demand'!M$20</f>
        <v>22.899880514074184</v>
      </c>
      <c r="N23" s="545">
        <f>N$20*'3. BL Demand'!N23/'3. BL Demand'!N$20</f>
        <v>22.870498080832473</v>
      </c>
      <c r="O23" s="545">
        <f>O$20*'3. BL Demand'!O23/'3. BL Demand'!O$20</f>
        <v>22.738459286258859</v>
      </c>
      <c r="P23" s="545">
        <f>P$20*'3. BL Demand'!P23/'3. BL Demand'!P$20</f>
        <v>22.706473571102851</v>
      </c>
      <c r="Q23" s="545">
        <f>Q$20*'3. BL Demand'!Q23/'3. BL Demand'!Q$20</f>
        <v>22.673343488093781</v>
      </c>
      <c r="R23" s="545">
        <f>R$20*'3. BL Demand'!R23/'3. BL Demand'!R$20</f>
        <v>22.639068642793525</v>
      </c>
      <c r="S23" s="545">
        <f>S$20*'3. BL Demand'!S23/'3. BL Demand'!S$20</f>
        <v>22.706392658520333</v>
      </c>
      <c r="T23" s="545">
        <f>T$20*'3. BL Demand'!T23/'3. BL Demand'!T$20</f>
        <v>22.87622202172993</v>
      </c>
      <c r="U23" s="545">
        <f>U$20*'3. BL Demand'!U23/'3. BL Demand'!U$20</f>
        <v>23.14944850095803</v>
      </c>
      <c r="V23" s="545">
        <f>V$20*'3. BL Demand'!V23/'3. BL Demand'!V$20</f>
        <v>23.526948816252389</v>
      </c>
      <c r="W23" s="545">
        <f>W$20*'3. BL Demand'!W23/'3. BL Demand'!W$20</f>
        <v>24.217459499509488</v>
      </c>
      <c r="X23" s="545">
        <f>X$20*'3. BL Demand'!X23/'3. BL Demand'!X$20</f>
        <v>25.640497260606423</v>
      </c>
      <c r="Y23" s="545">
        <f>Y$20*'3. BL Demand'!Y23/'3. BL Demand'!Y$20</f>
        <v>30.206026072626596</v>
      </c>
      <c r="Z23" s="545">
        <f>Z$20*'3. BL Demand'!Z23/'3. BL Demand'!Z$20</f>
        <v>30.288915207879779</v>
      </c>
      <c r="AA23" s="545">
        <f>AA$20*'3. BL Demand'!AA23/'3. BL Demand'!AA$20</f>
        <v>30.265940777023221</v>
      </c>
      <c r="AB23" s="545">
        <f>AB$20*'3. BL Demand'!AB23/'3. BL Demand'!AB$20</f>
        <v>30.24162069069925</v>
      </c>
      <c r="AC23" s="545">
        <f>AC$20*'3. BL Demand'!AC23/'3. BL Demand'!AC$20</f>
        <v>30.215953918535138</v>
      </c>
      <c r="AD23" s="545">
        <f>AD$20*'3. BL Demand'!AD23/'3. BL Demand'!AD$20</f>
        <v>30.18893961151122</v>
      </c>
      <c r="AE23" s="545">
        <f>AE$20*'3. BL Demand'!AE23/'3. BL Demand'!AE$20</f>
        <v>30.372975533233095</v>
      </c>
      <c r="AF23" s="545">
        <f>AF$20*'3. BL Demand'!AF23/'3. BL Demand'!AF$20</f>
        <v>30.450274381887475</v>
      </c>
      <c r="AG23" s="545">
        <f>AG$20*'3. BL Demand'!AG23/'3. BL Demand'!AG$20</f>
        <v>30.52675333049703</v>
      </c>
      <c r="AH23" s="545">
        <f>AH$20*'3. BL Demand'!AH23/'3. BL Demand'!AH$20</f>
        <v>30.709404920210112</v>
      </c>
      <c r="AI23" s="545">
        <f>AI$20*'3. BL Demand'!AI23/'3. BL Demand'!AI$20</f>
        <v>30.891742098554058</v>
      </c>
      <c r="AJ23" s="545">
        <f>AJ$20*'3. BL Demand'!AJ23/'3. BL Demand'!AJ$20</f>
        <v>31.181268863169198</v>
      </c>
    </row>
    <row r="24" spans="1:36" x14ac:dyDescent="0.2">
      <c r="A24" s="306"/>
      <c r="B24" s="720"/>
      <c r="C24" s="263" t="s">
        <v>450</v>
      </c>
      <c r="D24" s="466" t="s">
        <v>240</v>
      </c>
      <c r="E24" s="544" t="s">
        <v>439</v>
      </c>
      <c r="F24" s="460" t="s">
        <v>217</v>
      </c>
      <c r="G24" s="460">
        <v>1</v>
      </c>
      <c r="H24" s="664"/>
      <c r="I24" s="542"/>
      <c r="J24" s="542"/>
      <c r="K24" s="669">
        <f>K$20*'3. BL Demand'!K24/'3. BL Demand'!K$20</f>
        <v>17.009060107002473</v>
      </c>
      <c r="L24" s="545">
        <f>L$20*'3. BL Demand'!L24/'3. BL Demand'!L$20</f>
        <v>17.053598012034112</v>
      </c>
      <c r="M24" s="545">
        <f>M$20*'3. BL Demand'!M24/'3. BL Demand'!M$20</f>
        <v>17.022715042261353</v>
      </c>
      <c r="N24" s="545">
        <f>N$20*'3. BL Demand'!N24/'3. BL Demand'!N$20</f>
        <v>16.991013002895304</v>
      </c>
      <c r="O24" s="545">
        <f>O$20*'3. BL Demand'!O24/'3. BL Demand'!O$20</f>
        <v>16.883121595294195</v>
      </c>
      <c r="P24" s="545">
        <f>P$20*'3. BL Demand'!P24/'3. BL Demand'!P$20</f>
        <v>16.849596223488586</v>
      </c>
      <c r="Q24" s="545">
        <f>Q$20*'3. BL Demand'!Q24/'3. BL Demand'!Q$20</f>
        <v>16.815256447947501</v>
      </c>
      <c r="R24" s="545">
        <f>R$20*'3. BL Demand'!R24/'3. BL Demand'!R$20</f>
        <v>16.780103419147764</v>
      </c>
      <c r="S24" s="545">
        <f>S$20*'3. BL Demand'!S24/'3. BL Demand'!S$20</f>
        <v>16.820248124459159</v>
      </c>
      <c r="T24" s="545">
        <f>T$20*'3. BL Demand'!T24/'3. BL Demand'!T$20</f>
        <v>16.936230771747464</v>
      </c>
      <c r="U24" s="545">
        <f>U$20*'3. BL Demand'!U24/'3. BL Demand'!U$20</f>
        <v>17.128579304203715</v>
      </c>
      <c r="V24" s="545">
        <f>V$20*'3. BL Demand'!V24/'3. BL Demand'!V$20</f>
        <v>17.397809189928445</v>
      </c>
      <c r="W24" s="545">
        <f>W$20*'3. BL Demand'!W24/'3. BL Demand'!W$20</f>
        <v>17.898054583641482</v>
      </c>
      <c r="X24" s="545">
        <f>X$20*'3. BL Demand'!X24/'3. BL Demand'!X$20</f>
        <v>18.938780393586185</v>
      </c>
      <c r="Y24" s="545">
        <f>Y$20*'3. BL Demand'!Y24/'3. BL Demand'!Y$20</f>
        <v>22.29808181224449</v>
      </c>
      <c r="Z24" s="545">
        <f>Z$20*'3. BL Demand'!Z24/'3. BL Demand'!Z$20</f>
        <v>22.346319624426407</v>
      </c>
      <c r="AA24" s="545">
        <f>AA$20*'3. BL Demand'!AA24/'3. BL Demand'!AA$20</f>
        <v>22.316437572921696</v>
      </c>
      <c r="AB24" s="545">
        <f>AB$20*'3. BL Demand'!AB24/'3. BL Demand'!AB$20</f>
        <v>22.285592454772324</v>
      </c>
      <c r="AC24" s="545">
        <f>AC$20*'3. BL Demand'!AC24/'3. BL Demand'!AC$20</f>
        <v>22.253785207117854</v>
      </c>
      <c r="AD24" s="545">
        <f>AD$20*'3. BL Demand'!AD24/'3. BL Demand'!AD$20</f>
        <v>22.221016899983077</v>
      </c>
      <c r="AE24" s="545">
        <f>AE$20*'3. BL Demand'!AE24/'3. BL Demand'!AE$20</f>
        <v>22.343537248834469</v>
      </c>
      <c r="AF24" s="545">
        <f>AF$20*'3. BL Demand'!AF24/'3. BL Demand'!AF$20</f>
        <v>22.387435291046717</v>
      </c>
      <c r="AG24" s="545">
        <f>AG$20*'3. BL Demand'!AG24/'3. BL Demand'!AG$20</f>
        <v>22.430674042747938</v>
      </c>
      <c r="AH24" s="545">
        <f>AH$20*'3. BL Demand'!AH24/'3. BL Demand'!AH$20</f>
        <v>22.551825888877058</v>
      </c>
      <c r="AI24" s="545">
        <f>AI$20*'3. BL Demand'!AI24/'3. BL Demand'!AI$20</f>
        <v>22.672600728186989</v>
      </c>
      <c r="AJ24" s="545">
        <f>AJ$20*'3. BL Demand'!AJ24/'3. BL Demand'!AJ$20</f>
        <v>22.871854656518561</v>
      </c>
    </row>
    <row r="25" spans="1:36" x14ac:dyDescent="0.2">
      <c r="A25" s="306"/>
      <c r="B25" s="720"/>
      <c r="C25" s="263" t="s">
        <v>451</v>
      </c>
      <c r="D25" s="466" t="s">
        <v>242</v>
      </c>
      <c r="E25" s="544" t="s">
        <v>439</v>
      </c>
      <c r="F25" s="460" t="s">
        <v>217</v>
      </c>
      <c r="G25" s="460">
        <v>1</v>
      </c>
      <c r="H25" s="664"/>
      <c r="I25" s="542"/>
      <c r="J25" s="542"/>
      <c r="K25" s="669">
        <f>K$20*'3. BL Demand'!K25/'3. BL Demand'!K$20</f>
        <v>13.118206430604662</v>
      </c>
      <c r="L25" s="545">
        <f>L$20*'3. BL Demand'!L25/'3. BL Demand'!L$20</f>
        <v>13.152991522200431</v>
      </c>
      <c r="M25" s="545">
        <f>M$20*'3. BL Demand'!M25/'3. BL Demand'!M$20</f>
        <v>13.129607029377956</v>
      </c>
      <c r="N25" s="545">
        <f>N$20*'3. BL Demand'!N25/'3. BL Demand'!N$20</f>
        <v>13.10558939384201</v>
      </c>
      <c r="O25" s="545">
        <f>O$20*'3. BL Demand'!O25/'3. BL Demand'!O$20</f>
        <v>13.022801645946066</v>
      </c>
      <c r="P25" s="545">
        <f>P$20*'3. BL Demand'!P25/'3. BL Demand'!P$20</f>
        <v>12.997372752136886</v>
      </c>
      <c r="Q25" s="545">
        <f>Q$20*'3. BL Demand'!Q25/'3. BL Demand'!Q$20</f>
        <v>12.971314112663068</v>
      </c>
      <c r="R25" s="545">
        <f>R$20*'3. BL Demand'!R25/'3. BL Demand'!R$20</f>
        <v>12.944626551326159</v>
      </c>
      <c r="S25" s="545">
        <f>S$20*'3. BL Demand'!S25/'3. BL Demand'!S$20</f>
        <v>12.976026032067322</v>
      </c>
      <c r="T25" s="545">
        <f>T$20*'3. BL Demand'!T25/'3. BL Demand'!T$20</f>
        <v>13.065935100163863</v>
      </c>
      <c r="U25" s="545">
        <f>U$20*'3. BL Demand'!U25/'3. BL Demand'!U$20</f>
        <v>13.214766899452234</v>
      </c>
      <c r="V25" s="545">
        <f>V$20*'3. BL Demand'!V25/'3. BL Demand'!V$20</f>
        <v>13.422925008479851</v>
      </c>
      <c r="W25" s="545">
        <f>W$20*'3. BL Demand'!W25/'3. BL Demand'!W$20</f>
        <v>13.809338371723204</v>
      </c>
      <c r="X25" s="545">
        <f>X$20*'3. BL Demand'!X25/'3. BL Demand'!X$20</f>
        <v>14.612802014773436</v>
      </c>
      <c r="Y25" s="545">
        <f>Y$20*'3. BL Demand'!Y25/'3. BL Demand'!Y$20</f>
        <v>17.205347625827407</v>
      </c>
      <c r="Z25" s="545">
        <f>Z$20*'3. BL Demand'!Z25/'3. BL Demand'!Z$20</f>
        <v>17.243142406386177</v>
      </c>
      <c r="AA25" s="545">
        <f>AA$20*'3. BL Demand'!AA25/'3. BL Demand'!AA$20</f>
        <v>17.220658114827447</v>
      </c>
      <c r="AB25" s="545">
        <f>AB$20*'3. BL Demand'!AB25/'3. BL Demand'!AB$20</f>
        <v>17.197429371530024</v>
      </c>
      <c r="AC25" s="545">
        <f>AC$20*'3. BL Demand'!AC25/'3. BL Demand'!AC$20</f>
        <v>17.173456824328678</v>
      </c>
      <c r="AD25" s="545">
        <f>AD$20*'3. BL Demand'!AD25/'3. BL Demand'!AD$20</f>
        <v>17.148741223637149</v>
      </c>
      <c r="AE25" s="545">
        <f>AE$20*'3. BL Demand'!AE25/'3. BL Demand'!AE$20</f>
        <v>17.243869925694508</v>
      </c>
      <c r="AF25" s="545">
        <f>AF$20*'3. BL Demand'!AF25/'3. BL Demand'!AF$20</f>
        <v>17.278325555077569</v>
      </c>
      <c r="AG25" s="545">
        <f>AG$20*'3. BL Demand'!AG25/'3. BL Demand'!AG$20</f>
        <v>17.312274867360223</v>
      </c>
      <c r="AH25" s="545">
        <f>AH$20*'3. BL Demand'!AH25/'3. BL Demand'!AH$20</f>
        <v>17.406362989299279</v>
      </c>
      <c r="AI25" s="545">
        <f>AI$20*'3. BL Demand'!AI25/'3. BL Demand'!AI$20</f>
        <v>17.500166634634123</v>
      </c>
      <c r="AJ25" s="545">
        <f>AJ$20*'3. BL Demand'!AJ25/'3. BL Demand'!AJ$20</f>
        <v>17.654554003899037</v>
      </c>
    </row>
    <row r="26" spans="1:36" x14ac:dyDescent="0.2">
      <c r="A26" s="306"/>
      <c r="B26" s="720"/>
      <c r="C26" s="263" t="s">
        <v>452</v>
      </c>
      <c r="D26" s="466" t="s">
        <v>244</v>
      </c>
      <c r="E26" s="544" t="s">
        <v>439</v>
      </c>
      <c r="F26" s="460" t="s">
        <v>217</v>
      </c>
      <c r="G26" s="460">
        <v>1</v>
      </c>
      <c r="H26" s="664"/>
      <c r="I26" s="542"/>
      <c r="J26" s="542"/>
      <c r="K26" s="669">
        <f>K$20*'3. BL Demand'!K26/'3. BL Demand'!K$20</f>
        <v>59.054614282888082</v>
      </c>
      <c r="L26" s="545">
        <f>L$20*'3. BL Demand'!L26/'3. BL Demand'!L$20</f>
        <v>59.093235674928607</v>
      </c>
      <c r="M26" s="545">
        <f>M$20*'3. BL Demand'!M26/'3. BL Demand'!M$20</f>
        <v>58.872241873232426</v>
      </c>
      <c r="N26" s="545">
        <f>N$20*'3. BL Demand'!N26/'3. BL Demand'!N$20</f>
        <v>58.650643785653486</v>
      </c>
      <c r="O26" s="545">
        <f>O$20*'3. BL Demand'!O26/'3. BL Demand'!O$20</f>
        <v>58.168758976463977</v>
      </c>
      <c r="P26" s="545">
        <f>P$20*'3. BL Demand'!P26/'3. BL Demand'!P$20</f>
        <v>57.945786356034276</v>
      </c>
      <c r="Q26" s="545">
        <f>Q$20*'3. BL Demand'!Q26/'3. BL Demand'!Q$20</f>
        <v>57.722209509378175</v>
      </c>
      <c r="R26" s="545">
        <f>R$20*'3. BL Demand'!R26/'3. BL Demand'!R$20</f>
        <v>57.498028228232329</v>
      </c>
      <c r="S26" s="545">
        <f>S$20*'3. BL Demand'!S26/'3. BL Demand'!S$20</f>
        <v>57.533575308536072</v>
      </c>
      <c r="T26" s="545">
        <f>T$20*'3. BL Demand'!T26/'3. BL Demand'!T$20</f>
        <v>57.829329375138059</v>
      </c>
      <c r="U26" s="545">
        <f>U$20*'3. BL Demand'!U26/'3. BL Demand'!U$20</f>
        <v>58.385761281825133</v>
      </c>
      <c r="V26" s="545">
        <f>V$20*'3. BL Demand'!V26/'3. BL Demand'!V$20</f>
        <v>59.203333936782528</v>
      </c>
      <c r="W26" s="545">
        <f>W$20*'3. BL Demand'!W26/'3. BL Demand'!W$20</f>
        <v>60.804428554506181</v>
      </c>
      <c r="X26" s="545">
        <f>X$20*'3. BL Demand'!X26/'3. BL Demand'!X$20</f>
        <v>64.234886609120494</v>
      </c>
      <c r="Y26" s="545">
        <f>Y$20*'3. BL Demand'!Y26/'3. BL Demand'!Y$20</f>
        <v>75.50710482344185</v>
      </c>
      <c r="Z26" s="545">
        <f>Z$20*'3. BL Demand'!Z26/'3. BL Demand'!Z$20</f>
        <v>75.550870286855528</v>
      </c>
      <c r="AA26" s="545">
        <f>AA$20*'3. BL Demand'!AA26/'3. BL Demand'!AA$20</f>
        <v>75.332655624535946</v>
      </c>
      <c r="AB26" s="545">
        <f>AB$20*'3. BL Demand'!AB26/'3. BL Demand'!AB$20</f>
        <v>75.113730456129559</v>
      </c>
      <c r="AC26" s="545">
        <f>AC$20*'3. BL Demand'!AC26/'3. BL Demand'!AC$20</f>
        <v>74.894094237599589</v>
      </c>
      <c r="AD26" s="545">
        <f>AD$20*'3. BL Demand'!AD26/'3. BL Demand'!AD$20</f>
        <v>74.673746520663641</v>
      </c>
      <c r="AE26" s="545">
        <f>AE$20*'3. BL Demand'!AE26/'3. BL Demand'!AE$20</f>
        <v>74.977001650160091</v>
      </c>
      <c r="AF26" s="545">
        <f>AF$20*'3. BL Demand'!AF26/'3. BL Demand'!AF$20</f>
        <v>75.017815442249614</v>
      </c>
      <c r="AG26" s="545">
        <f>AG$20*'3. BL Demand'!AG26/'3. BL Demand'!AG$20</f>
        <v>75.058196327115482</v>
      </c>
      <c r="AH26" s="545">
        <f>AH$20*'3. BL Demand'!AH26/'3. BL Demand'!AH$20</f>
        <v>75.36072052931128</v>
      </c>
      <c r="AI26" s="545">
        <f>AI$20*'3. BL Demand'!AI26/'3. BL Demand'!AI$20</f>
        <v>75.66307872230422</v>
      </c>
      <c r="AJ26" s="545">
        <f>AJ$20*'3. BL Demand'!AJ26/'3. BL Demand'!AJ$20</f>
        <v>76.22811717967565</v>
      </c>
    </row>
    <row r="27" spans="1:36" x14ac:dyDescent="0.2">
      <c r="A27" s="306"/>
      <c r="B27" s="720"/>
      <c r="C27" s="260" t="s">
        <v>453</v>
      </c>
      <c r="D27" s="334" t="s">
        <v>246</v>
      </c>
      <c r="E27" s="335" t="s">
        <v>454</v>
      </c>
      <c r="F27" s="460" t="s">
        <v>217</v>
      </c>
      <c r="G27" s="460">
        <v>1</v>
      </c>
      <c r="H27" s="636"/>
      <c r="I27" s="542"/>
      <c r="J27" s="542"/>
      <c r="K27" s="669">
        <f t="shared" ref="K27:AJ27" si="3">((K9+K10)*1000000)/((K54+K55)*1000)</f>
        <v>211.67000721220842</v>
      </c>
      <c r="L27" s="462">
        <f t="shared" si="3"/>
        <v>211.09466798551787</v>
      </c>
      <c r="M27" s="462">
        <f t="shared" si="3"/>
        <v>209.60265966641626</v>
      </c>
      <c r="N27" s="462">
        <f t="shared" si="3"/>
        <v>207.794641855203</v>
      </c>
      <c r="O27" s="462">
        <f t="shared" si="3"/>
        <v>205.73496009353624</v>
      </c>
      <c r="P27" s="462">
        <f t="shared" si="3"/>
        <v>203.56570960974281</v>
      </c>
      <c r="Q27" s="462">
        <f>((Q9+Q10)*1000000)/((Q54+Q55)*1000)</f>
        <v>198.85857948694405</v>
      </c>
      <c r="R27" s="462">
        <f t="shared" si="3"/>
        <v>196.62457947175915</v>
      </c>
      <c r="S27" s="462">
        <f t="shared" si="3"/>
        <v>194.49382601927579</v>
      </c>
      <c r="T27" s="462">
        <f t="shared" si="3"/>
        <v>192.36846461213858</v>
      </c>
      <c r="U27" s="462">
        <f t="shared" si="3"/>
        <v>190.31227038344264</v>
      </c>
      <c r="V27" s="462">
        <f t="shared" si="3"/>
        <v>187.61420474053466</v>
      </c>
      <c r="W27" s="462">
        <f t="shared" si="3"/>
        <v>184.94460353718819</v>
      </c>
      <c r="X27" s="462">
        <f t="shared" si="3"/>
        <v>182.28322045127842</v>
      </c>
      <c r="Y27" s="462">
        <f t="shared" si="3"/>
        <v>179.67710437181967</v>
      </c>
      <c r="Z27" s="462">
        <f t="shared" si="3"/>
        <v>178.66101726720063</v>
      </c>
      <c r="AA27" s="462">
        <f t="shared" si="3"/>
        <v>177.67445584541872</v>
      </c>
      <c r="AB27" s="462">
        <f t="shared" si="3"/>
        <v>176.70364300785261</v>
      </c>
      <c r="AC27" s="462">
        <f t="shared" si="3"/>
        <v>175.71688578187536</v>
      </c>
      <c r="AD27" s="462">
        <f t="shared" si="3"/>
        <v>174.74375326917414</v>
      </c>
      <c r="AE27" s="462">
        <f t="shared" si="3"/>
        <v>174.0991804062283</v>
      </c>
      <c r="AF27" s="462">
        <f t="shared" si="3"/>
        <v>173.52115745725078</v>
      </c>
      <c r="AG27" s="462">
        <f t="shared" si="3"/>
        <v>173.54308741584614</v>
      </c>
      <c r="AH27" s="462">
        <f t="shared" si="3"/>
        <v>173.55171671435272</v>
      </c>
      <c r="AI27" s="462">
        <f t="shared" si="3"/>
        <v>173.53755655570058</v>
      </c>
      <c r="AJ27" s="620">
        <f t="shared" si="3"/>
        <v>173.52776013009077</v>
      </c>
    </row>
    <row r="28" spans="1:36" x14ac:dyDescent="0.2">
      <c r="A28" s="306"/>
      <c r="B28" s="720"/>
      <c r="C28" s="260" t="s">
        <v>455</v>
      </c>
      <c r="D28" s="334" t="s">
        <v>249</v>
      </c>
      <c r="E28" s="261" t="s">
        <v>419</v>
      </c>
      <c r="F28" s="336" t="s">
        <v>73</v>
      </c>
      <c r="G28" s="336">
        <v>1</v>
      </c>
      <c r="H28" s="636"/>
      <c r="I28" s="542"/>
      <c r="J28" s="542"/>
      <c r="K28" s="669">
        <f>'3. BL Demand'!K28+'6. Preferred (Scenario Yr)'!K97</f>
        <v>2.4500000000000002</v>
      </c>
      <c r="L28" s="462">
        <f>'3. BL Demand'!L28+'6. Preferred (Scenario Yr)'!L97</f>
        <v>2.4500000000000002</v>
      </c>
      <c r="M28" s="462">
        <f>'3. BL Demand'!M28+'6. Preferred (Scenario Yr)'!M97</f>
        <v>2.4500000000000002</v>
      </c>
      <c r="N28" s="462">
        <f>'3. BL Demand'!N28+'6. Preferred (Scenario Yr)'!N97</f>
        <v>2.4500000000000002</v>
      </c>
      <c r="O28" s="462">
        <f>'3. BL Demand'!O28+'6. Preferred (Scenario Yr)'!O97</f>
        <v>2.4500000000000002</v>
      </c>
      <c r="P28" s="462">
        <f>'3. BL Demand'!P28+'6. Preferred (Scenario Yr)'!P97</f>
        <v>2.4500000000000002</v>
      </c>
      <c r="Q28" s="462">
        <f>'3. BL Demand'!Q28+'6. Preferred (Scenario Yr)'!Q97</f>
        <v>2.4500000000000002</v>
      </c>
      <c r="R28" s="462">
        <f>'3. BL Demand'!R28+'6. Preferred (Scenario Yr)'!R97</f>
        <v>2.4500000000000002</v>
      </c>
      <c r="S28" s="462">
        <f>'3. BL Demand'!S28+'6. Preferred (Scenario Yr)'!S97</f>
        <v>2.4500000000000002</v>
      </c>
      <c r="T28" s="462">
        <f>'3. BL Demand'!T28+'6. Preferred (Scenario Yr)'!T97</f>
        <v>2.4500000000000002</v>
      </c>
      <c r="U28" s="462">
        <f>'3. BL Demand'!U28+'6. Preferred (Scenario Yr)'!U97</f>
        <v>2.4500000000000002</v>
      </c>
      <c r="V28" s="462">
        <f>'3. BL Demand'!V28+'6. Preferred (Scenario Yr)'!V97</f>
        <v>2.4500000000000002</v>
      </c>
      <c r="W28" s="462">
        <f>'3. BL Demand'!W28+'6. Preferred (Scenario Yr)'!W97</f>
        <v>2.4500000000000002</v>
      </c>
      <c r="X28" s="462">
        <f>'3. BL Demand'!X28+'6. Preferred (Scenario Yr)'!X97</f>
        <v>2.4500000000000002</v>
      </c>
      <c r="Y28" s="462">
        <f>'3. BL Demand'!Y28+'6. Preferred (Scenario Yr)'!Y97</f>
        <v>2.4500000000000002</v>
      </c>
      <c r="Z28" s="462">
        <f>'3. BL Demand'!Z28+'6. Preferred (Scenario Yr)'!Z97</f>
        <v>2.4500000000000002</v>
      </c>
      <c r="AA28" s="462">
        <f>'3. BL Demand'!AA28+'6. Preferred (Scenario Yr)'!AA97</f>
        <v>2.4500000000000002</v>
      </c>
      <c r="AB28" s="462">
        <f>'3. BL Demand'!AB28+'6. Preferred (Scenario Yr)'!AB97</f>
        <v>2.4500000000000002</v>
      </c>
      <c r="AC28" s="462">
        <f>'3. BL Demand'!AC28+'6. Preferred (Scenario Yr)'!AC97</f>
        <v>2.4500000000000002</v>
      </c>
      <c r="AD28" s="462">
        <f>'3. BL Demand'!AD28+'6. Preferred (Scenario Yr)'!AD97</f>
        <v>2.4500000000000002</v>
      </c>
      <c r="AE28" s="462">
        <f>'3. BL Demand'!AE28+'6. Preferred (Scenario Yr)'!AE97</f>
        <v>2.4500000000000002</v>
      </c>
      <c r="AF28" s="462">
        <f>'3. BL Demand'!AF28+'6. Preferred (Scenario Yr)'!AF97</f>
        <v>2.4500000000000002</v>
      </c>
      <c r="AG28" s="462">
        <f>'3. BL Demand'!AG28+'6. Preferred (Scenario Yr)'!AG97</f>
        <v>2.4500000000000002</v>
      </c>
      <c r="AH28" s="462">
        <f>'3. BL Demand'!AH28+'6. Preferred (Scenario Yr)'!AH97</f>
        <v>2.4500000000000002</v>
      </c>
      <c r="AI28" s="462">
        <f>'3. BL Demand'!AI28+'6. Preferred (Scenario Yr)'!AI97</f>
        <v>2.4500000000000002</v>
      </c>
      <c r="AJ28" s="620">
        <f>'3. BL Demand'!AJ28+'6. Preferred (Scenario Yr)'!AJ97</f>
        <v>2.4500000000000002</v>
      </c>
    </row>
    <row r="29" spans="1:36" ht="15.75" thickBot="1" x14ac:dyDescent="0.25">
      <c r="A29" s="306"/>
      <c r="B29" s="721"/>
      <c r="C29" s="290" t="s">
        <v>456</v>
      </c>
      <c r="D29" s="331" t="s">
        <v>251</v>
      </c>
      <c r="E29" s="291" t="s">
        <v>419</v>
      </c>
      <c r="F29" s="292" t="s">
        <v>73</v>
      </c>
      <c r="G29" s="292">
        <v>1</v>
      </c>
      <c r="H29" s="656"/>
      <c r="I29" s="656"/>
      <c r="J29" s="656"/>
      <c r="K29" s="669">
        <f>'3. BL Demand'!K29+'6. Preferred (Scenario Yr)'!K42</f>
        <v>0.48427632643533841</v>
      </c>
      <c r="L29" s="462">
        <f>'3. BL Demand'!L29+'6. Preferred (Scenario Yr)'!L42</f>
        <v>0.48427632643533841</v>
      </c>
      <c r="M29" s="462">
        <f>'3. BL Demand'!M29+'6. Preferred (Scenario Yr)'!M42</f>
        <v>0.48427632643533841</v>
      </c>
      <c r="N29" s="462">
        <f>'3. BL Demand'!N29+'6. Preferred (Scenario Yr)'!N42</f>
        <v>0.48427632643533841</v>
      </c>
      <c r="O29" s="462">
        <f>'3. BL Demand'!O29+'6. Preferred (Scenario Yr)'!O42</f>
        <v>0.48427632643533841</v>
      </c>
      <c r="P29" s="462">
        <f>'3. BL Demand'!P29+'6. Preferred (Scenario Yr)'!P42</f>
        <v>0.48427632643533841</v>
      </c>
      <c r="Q29" s="462">
        <f>'3. BL Demand'!Q29+'6. Preferred (Scenario Yr)'!Q42</f>
        <v>0.48427632643533841</v>
      </c>
      <c r="R29" s="462">
        <f>'3. BL Demand'!R29+'6. Preferred (Scenario Yr)'!R42</f>
        <v>0.48427632643533841</v>
      </c>
      <c r="S29" s="462">
        <f>'3. BL Demand'!S29+'6. Preferred (Scenario Yr)'!S42</f>
        <v>0.48427632643533841</v>
      </c>
      <c r="T29" s="462">
        <f>'3. BL Demand'!T29+'6. Preferred (Scenario Yr)'!T42</f>
        <v>0.48427632643533841</v>
      </c>
      <c r="U29" s="462">
        <f>'3. BL Demand'!U29+'6. Preferred (Scenario Yr)'!U42</f>
        <v>0.48427632643533841</v>
      </c>
      <c r="V29" s="462">
        <f>'3. BL Demand'!V29+'6. Preferred (Scenario Yr)'!V42</f>
        <v>0.48427632643533841</v>
      </c>
      <c r="W29" s="462">
        <f>'3. BL Demand'!W29+'6. Preferred (Scenario Yr)'!W42</f>
        <v>0.48427632643533841</v>
      </c>
      <c r="X29" s="462">
        <f>'3. BL Demand'!X29+'6. Preferred (Scenario Yr)'!X42</f>
        <v>0.48427632643533841</v>
      </c>
      <c r="Y29" s="462">
        <f>'3. BL Demand'!Y29+'6. Preferred (Scenario Yr)'!Y42</f>
        <v>0.48427632643533841</v>
      </c>
      <c r="Z29" s="462">
        <f>'3. BL Demand'!Z29+'6. Preferred (Scenario Yr)'!Z42</f>
        <v>0.48427632643533841</v>
      </c>
      <c r="AA29" s="462">
        <f>'3. BL Demand'!AA29+'6. Preferred (Scenario Yr)'!AA42</f>
        <v>0.48427632643533841</v>
      </c>
      <c r="AB29" s="462">
        <f>'3. BL Demand'!AB29+'6. Preferred (Scenario Yr)'!AB42</f>
        <v>0.48427632643533841</v>
      </c>
      <c r="AC29" s="462">
        <f>'3. BL Demand'!AC29+'6. Preferred (Scenario Yr)'!AC42</f>
        <v>0.48427632643533841</v>
      </c>
      <c r="AD29" s="462">
        <f>'3. BL Demand'!AD29+'6. Preferred (Scenario Yr)'!AD42</f>
        <v>0.48427632643533841</v>
      </c>
      <c r="AE29" s="462">
        <f>'3. BL Demand'!AE29+'6. Preferred (Scenario Yr)'!AE42</f>
        <v>0.48427632643533841</v>
      </c>
      <c r="AF29" s="462">
        <f>'3. BL Demand'!AF29+'6. Preferred (Scenario Yr)'!AF42</f>
        <v>0.48427632643533841</v>
      </c>
      <c r="AG29" s="462">
        <f>'3. BL Demand'!AG29+'6. Preferred (Scenario Yr)'!AG42</f>
        <v>0.48427632643533841</v>
      </c>
      <c r="AH29" s="462">
        <f>'3. BL Demand'!AH29+'6. Preferred (Scenario Yr)'!AH42</f>
        <v>0.48427632643533841</v>
      </c>
      <c r="AI29" s="462">
        <f>'3. BL Demand'!AI29+'6. Preferred (Scenario Yr)'!AI42</f>
        <v>0.48427632643533841</v>
      </c>
      <c r="AJ29" s="620">
        <f>'3. BL Demand'!AJ29+'6. Preferred (Scenario Yr)'!AJ42</f>
        <v>0.48427632643533841</v>
      </c>
    </row>
    <row r="30" spans="1:36" x14ac:dyDescent="0.2">
      <c r="A30" s="306"/>
      <c r="B30" s="722" t="s">
        <v>252</v>
      </c>
      <c r="C30" s="258" t="s">
        <v>457</v>
      </c>
      <c r="D30" s="547" t="s">
        <v>254</v>
      </c>
      <c r="E30" s="261" t="s">
        <v>419</v>
      </c>
      <c r="F30" s="336" t="s">
        <v>73</v>
      </c>
      <c r="G30" s="336">
        <v>2</v>
      </c>
      <c r="H30" s="635"/>
      <c r="I30" s="440"/>
      <c r="J30" s="440"/>
      <c r="K30" s="627">
        <f>'3. BL Demand'!K30+'6. Preferred (Scenario Yr)'!K100</f>
        <v>0.36215849664523636</v>
      </c>
      <c r="L30" s="330">
        <f>'3. BL Demand'!L30+'6. Preferred (Scenario Yr)'!L100</f>
        <v>0.36215849664523636</v>
      </c>
      <c r="M30" s="330">
        <f>'3. BL Demand'!M30+'6. Preferred (Scenario Yr)'!M100</f>
        <v>0.36215849664523636</v>
      </c>
      <c r="N30" s="330">
        <f>'3. BL Demand'!N30+'6. Preferred (Scenario Yr)'!N100</f>
        <v>0.36215849664523636</v>
      </c>
      <c r="O30" s="330">
        <f>'3. BL Demand'!O30+'6. Preferred (Scenario Yr)'!O100</f>
        <v>0.36215849664523636</v>
      </c>
      <c r="P30" s="330">
        <f>'3. BL Demand'!P30+'6. Preferred (Scenario Yr)'!P100</f>
        <v>0.36215849664523636</v>
      </c>
      <c r="Q30" s="330">
        <f>'3. BL Demand'!Q30+'6. Preferred (Scenario Yr)'!Q100</f>
        <v>0.36215849664523636</v>
      </c>
      <c r="R30" s="330">
        <f>'3. BL Demand'!R30+'6. Preferred (Scenario Yr)'!R100</f>
        <v>0.36215849664523636</v>
      </c>
      <c r="S30" s="330">
        <f>'3. BL Demand'!S30+'6. Preferred (Scenario Yr)'!S100</f>
        <v>0.36215849664523636</v>
      </c>
      <c r="T30" s="330">
        <f>'3. BL Demand'!T30+'6. Preferred (Scenario Yr)'!T100</f>
        <v>0.36215849664523636</v>
      </c>
      <c r="U30" s="330">
        <f>'3. BL Demand'!U30+'6. Preferred (Scenario Yr)'!U100</f>
        <v>0.36215849664523636</v>
      </c>
      <c r="V30" s="330">
        <f>'3. BL Demand'!V30+'6. Preferred (Scenario Yr)'!V100</f>
        <v>0.36215849664523636</v>
      </c>
      <c r="W30" s="330">
        <f>'3. BL Demand'!W30+'6. Preferred (Scenario Yr)'!W100</f>
        <v>0.36215849664523636</v>
      </c>
      <c r="X30" s="330">
        <f>'3. BL Demand'!X30+'6. Preferred (Scenario Yr)'!X100</f>
        <v>0.36215849664523636</v>
      </c>
      <c r="Y30" s="330">
        <f>'3. BL Demand'!Y30+'6. Preferred (Scenario Yr)'!Y100</f>
        <v>0.36215849664523636</v>
      </c>
      <c r="Z30" s="330">
        <f>'3. BL Demand'!Z30+'6. Preferred (Scenario Yr)'!Z100</f>
        <v>0.36215849664523636</v>
      </c>
      <c r="AA30" s="330">
        <f>'3. BL Demand'!AA30+'6. Preferred (Scenario Yr)'!AA100</f>
        <v>0.36215849664523636</v>
      </c>
      <c r="AB30" s="330">
        <f>'3. BL Demand'!AB30+'6. Preferred (Scenario Yr)'!AB100</f>
        <v>0.36215849664523636</v>
      </c>
      <c r="AC30" s="330">
        <f>'3. BL Demand'!AC30+'6. Preferred (Scenario Yr)'!AC100</f>
        <v>0.36215849664523636</v>
      </c>
      <c r="AD30" s="330">
        <f>'3. BL Demand'!AD30+'6. Preferred (Scenario Yr)'!AD100</f>
        <v>0.36215849664523636</v>
      </c>
      <c r="AE30" s="330">
        <f>'3. BL Demand'!AE30+'6. Preferred (Scenario Yr)'!AE100</f>
        <v>0.36215849664523636</v>
      </c>
      <c r="AF30" s="330">
        <f>'3. BL Demand'!AF30+'6. Preferred (Scenario Yr)'!AF100</f>
        <v>0.36215849664523636</v>
      </c>
      <c r="AG30" s="330">
        <f>'3. BL Demand'!AG30+'6. Preferred (Scenario Yr)'!AG100</f>
        <v>0.36215849664523636</v>
      </c>
      <c r="AH30" s="330">
        <f>'3. BL Demand'!AH30+'6. Preferred (Scenario Yr)'!AH100</f>
        <v>0.36215849664523636</v>
      </c>
      <c r="AI30" s="330">
        <f>'3. BL Demand'!AI30+'6. Preferred (Scenario Yr)'!AI100</f>
        <v>0.36215849664523636</v>
      </c>
      <c r="AJ30" s="348">
        <f>'3. BL Demand'!AJ30+'6. Preferred (Scenario Yr)'!AJ100</f>
        <v>0.36215849664523636</v>
      </c>
    </row>
    <row r="31" spans="1:36" x14ac:dyDescent="0.2">
      <c r="A31" s="306"/>
      <c r="B31" s="723"/>
      <c r="C31" s="260" t="s">
        <v>458</v>
      </c>
      <c r="D31" s="547" t="s">
        <v>256</v>
      </c>
      <c r="E31" s="261" t="s">
        <v>419</v>
      </c>
      <c r="F31" s="336" t="s">
        <v>73</v>
      </c>
      <c r="G31" s="336">
        <v>2</v>
      </c>
      <c r="H31" s="636"/>
      <c r="I31" s="440"/>
      <c r="J31" s="440"/>
      <c r="K31" s="627">
        <f>'3. BL Demand'!K31+'6. Preferred (Scenario Yr)'!K103</f>
        <v>5.5223324447517722E-2</v>
      </c>
      <c r="L31" s="330">
        <f>'3. BL Demand'!L31+'6. Preferred (Scenario Yr)'!L103</f>
        <v>5.5223324447517722E-2</v>
      </c>
      <c r="M31" s="330">
        <f>'3. BL Demand'!M31+'6. Preferred (Scenario Yr)'!M103</f>
        <v>5.5223324447517722E-2</v>
      </c>
      <c r="N31" s="330">
        <f>'3. BL Demand'!N31+'6. Preferred (Scenario Yr)'!N103</f>
        <v>5.5223324447517722E-2</v>
      </c>
      <c r="O31" s="330">
        <f>'3. BL Demand'!O31+'6. Preferred (Scenario Yr)'!O103</f>
        <v>5.5223324447517722E-2</v>
      </c>
      <c r="P31" s="330">
        <f>'3. BL Demand'!P31+'6. Preferred (Scenario Yr)'!P103</f>
        <v>5.5223324447517722E-2</v>
      </c>
      <c r="Q31" s="330">
        <f>'3. BL Demand'!Q31+'6. Preferred (Scenario Yr)'!Q103</f>
        <v>5.5223324447517722E-2</v>
      </c>
      <c r="R31" s="330">
        <f>'3. BL Demand'!R31+'6. Preferred (Scenario Yr)'!R103</f>
        <v>5.5223324447517722E-2</v>
      </c>
      <c r="S31" s="330">
        <f>'3. BL Demand'!S31+'6. Preferred (Scenario Yr)'!S103</f>
        <v>5.5223324447517722E-2</v>
      </c>
      <c r="T31" s="330">
        <f>'3. BL Demand'!T31+'6. Preferred (Scenario Yr)'!T103</f>
        <v>5.5223324447517722E-2</v>
      </c>
      <c r="U31" s="330">
        <f>'3. BL Demand'!U31+'6. Preferred (Scenario Yr)'!U103</f>
        <v>5.5223324447517722E-2</v>
      </c>
      <c r="V31" s="330">
        <f>'3. BL Demand'!V31+'6. Preferred (Scenario Yr)'!V103</f>
        <v>5.5223324447517722E-2</v>
      </c>
      <c r="W31" s="330">
        <f>'3. BL Demand'!W31+'6. Preferred (Scenario Yr)'!W103</f>
        <v>5.5223324447517722E-2</v>
      </c>
      <c r="X31" s="330">
        <f>'3. BL Demand'!X31+'6. Preferred (Scenario Yr)'!X103</f>
        <v>5.5223324447517722E-2</v>
      </c>
      <c r="Y31" s="330">
        <f>'3. BL Demand'!Y31+'6. Preferred (Scenario Yr)'!Y103</f>
        <v>5.5223324447517722E-2</v>
      </c>
      <c r="Z31" s="330">
        <f>'3. BL Demand'!Z31+'6. Preferred (Scenario Yr)'!Z103</f>
        <v>5.5223324447517722E-2</v>
      </c>
      <c r="AA31" s="330">
        <f>'3. BL Demand'!AA31+'6. Preferred (Scenario Yr)'!AA103</f>
        <v>5.5223324447517722E-2</v>
      </c>
      <c r="AB31" s="330">
        <f>'3. BL Demand'!AB31+'6. Preferred (Scenario Yr)'!AB103</f>
        <v>5.5223324447517722E-2</v>
      </c>
      <c r="AC31" s="330">
        <f>'3. BL Demand'!AC31+'6. Preferred (Scenario Yr)'!AC103</f>
        <v>5.5223324447517722E-2</v>
      </c>
      <c r="AD31" s="330">
        <f>'3. BL Demand'!AD31+'6. Preferred (Scenario Yr)'!AD103</f>
        <v>5.5223324447517722E-2</v>
      </c>
      <c r="AE31" s="330">
        <f>'3. BL Demand'!AE31+'6. Preferred (Scenario Yr)'!AE103</f>
        <v>5.5223324447517722E-2</v>
      </c>
      <c r="AF31" s="330">
        <f>'3. BL Demand'!AF31+'6. Preferred (Scenario Yr)'!AF103</f>
        <v>5.5223324447517722E-2</v>
      </c>
      <c r="AG31" s="330">
        <f>'3. BL Demand'!AG31+'6. Preferred (Scenario Yr)'!AG103</f>
        <v>5.5223324447517722E-2</v>
      </c>
      <c r="AH31" s="330">
        <f>'3. BL Demand'!AH31+'6. Preferred (Scenario Yr)'!AH103</f>
        <v>5.5223324447517722E-2</v>
      </c>
      <c r="AI31" s="330">
        <f>'3. BL Demand'!AI31+'6. Preferred (Scenario Yr)'!AI103</f>
        <v>5.5223324447517722E-2</v>
      </c>
      <c r="AJ31" s="348">
        <f>'3. BL Demand'!AJ31+'6. Preferred (Scenario Yr)'!AJ103</f>
        <v>5.5223324447517722E-2</v>
      </c>
    </row>
    <row r="32" spans="1:36" x14ac:dyDescent="0.2">
      <c r="A32" s="306"/>
      <c r="B32" s="723"/>
      <c r="C32" s="289" t="s">
        <v>459</v>
      </c>
      <c r="D32" s="547" t="s">
        <v>258</v>
      </c>
      <c r="E32" s="261" t="s">
        <v>419</v>
      </c>
      <c r="F32" s="336" t="s">
        <v>73</v>
      </c>
      <c r="G32" s="336">
        <v>2</v>
      </c>
      <c r="H32" s="636"/>
      <c r="I32" s="440"/>
      <c r="J32" s="440"/>
      <c r="K32" s="627">
        <f>'3. BL Demand'!K32+'6. Preferred (Scenario Yr)'!K106</f>
        <v>2.9392854353979567</v>
      </c>
      <c r="L32" s="330">
        <f>'3. BL Demand'!L32+'6. Preferred (Scenario Yr)'!L106</f>
        <v>2.9392854353979567</v>
      </c>
      <c r="M32" s="330">
        <f>'3. BL Demand'!M32+'6. Preferred (Scenario Yr)'!M106</f>
        <v>2.9392854353979567</v>
      </c>
      <c r="N32" s="330">
        <f>'3. BL Demand'!N32+'6. Preferred (Scenario Yr)'!N106</f>
        <v>2.9392854353979567</v>
      </c>
      <c r="O32" s="330">
        <f>'3. BL Demand'!O32+'6. Preferred (Scenario Yr)'!O106</f>
        <v>2.9392854353979567</v>
      </c>
      <c r="P32" s="330">
        <f>'3. BL Demand'!P32+'6. Preferred (Scenario Yr)'!P106</f>
        <v>2.9392854353979567</v>
      </c>
      <c r="Q32" s="330">
        <f>'3. BL Demand'!Q32+'6. Preferred (Scenario Yr)'!Q106</f>
        <v>2.9392854353979567</v>
      </c>
      <c r="R32" s="330">
        <f>'3. BL Demand'!R32+'6. Preferred (Scenario Yr)'!R106</f>
        <v>2.9392854353979567</v>
      </c>
      <c r="S32" s="330">
        <f>'3. BL Demand'!S32+'6. Preferred (Scenario Yr)'!S106</f>
        <v>2.9392854353979567</v>
      </c>
      <c r="T32" s="330">
        <f>'3. BL Demand'!T32+'6. Preferred (Scenario Yr)'!T106</f>
        <v>2.9392854353979567</v>
      </c>
      <c r="U32" s="330">
        <f>'3. BL Demand'!U32+'6. Preferred (Scenario Yr)'!U106</f>
        <v>2.9392854353979567</v>
      </c>
      <c r="V32" s="330">
        <f>'3. BL Demand'!V32+'6. Preferred (Scenario Yr)'!V106</f>
        <v>2.9392854353979567</v>
      </c>
      <c r="W32" s="330">
        <f>'3. BL Demand'!W32+'6. Preferred (Scenario Yr)'!W106</f>
        <v>2.9392854353979567</v>
      </c>
      <c r="X32" s="330">
        <f>'3. BL Demand'!X32+'6. Preferred (Scenario Yr)'!X106</f>
        <v>2.9392854353979567</v>
      </c>
      <c r="Y32" s="330">
        <f>'3. BL Demand'!Y32+'6. Preferred (Scenario Yr)'!Y106</f>
        <v>2.9392854353979567</v>
      </c>
      <c r="Z32" s="330">
        <f>'3. BL Demand'!Z32+'6. Preferred (Scenario Yr)'!Z106</f>
        <v>2.9392854353979567</v>
      </c>
      <c r="AA32" s="330">
        <f>'3. BL Demand'!AA32+'6. Preferred (Scenario Yr)'!AA106</f>
        <v>2.9392854353979567</v>
      </c>
      <c r="AB32" s="330">
        <f>'3. BL Demand'!AB32+'6. Preferred (Scenario Yr)'!AB106</f>
        <v>2.9392854353979567</v>
      </c>
      <c r="AC32" s="330">
        <f>'3. BL Demand'!AC32+'6. Preferred (Scenario Yr)'!AC106</f>
        <v>2.9392854353979567</v>
      </c>
      <c r="AD32" s="330">
        <f>'3. BL Demand'!AD32+'6. Preferred (Scenario Yr)'!AD106</f>
        <v>2.9392854353979567</v>
      </c>
      <c r="AE32" s="330">
        <f>'3. BL Demand'!AE32+'6. Preferred (Scenario Yr)'!AE106</f>
        <v>2.9392854353979567</v>
      </c>
      <c r="AF32" s="330">
        <f>'3. BL Demand'!AF32+'6. Preferred (Scenario Yr)'!AF106</f>
        <v>2.9392854353979567</v>
      </c>
      <c r="AG32" s="330">
        <f>'3. BL Demand'!AG32+'6. Preferred (Scenario Yr)'!AG106</f>
        <v>2.9392854353979567</v>
      </c>
      <c r="AH32" s="330">
        <f>'3. BL Demand'!AH32+'6. Preferred (Scenario Yr)'!AH106</f>
        <v>2.9392854353979567</v>
      </c>
      <c r="AI32" s="330">
        <f>'3. BL Demand'!AI32+'6. Preferred (Scenario Yr)'!AI106</f>
        <v>2.9392854353979567</v>
      </c>
      <c r="AJ32" s="348">
        <f>'3. BL Demand'!AJ32+'6. Preferred (Scenario Yr)'!AJ106</f>
        <v>2.9392854353979567</v>
      </c>
    </row>
    <row r="33" spans="1:36" x14ac:dyDescent="0.2">
      <c r="A33" s="306"/>
      <c r="B33" s="723"/>
      <c r="C33" s="260" t="s">
        <v>460</v>
      </c>
      <c r="D33" s="547" t="s">
        <v>260</v>
      </c>
      <c r="E33" s="261" t="s">
        <v>419</v>
      </c>
      <c r="F33" s="336" t="s">
        <v>73</v>
      </c>
      <c r="G33" s="336">
        <v>2</v>
      </c>
      <c r="H33" s="636"/>
      <c r="I33" s="440"/>
      <c r="J33" s="440"/>
      <c r="K33" s="627">
        <f>'3. BL Demand'!K33+'6. Preferred (Scenario Yr)'!K109</f>
        <v>7.6529209139207079</v>
      </c>
      <c r="L33" s="330">
        <f>'3. BL Demand'!L33+'6. Preferred (Scenario Yr)'!L109</f>
        <v>7.6529209139207079</v>
      </c>
      <c r="M33" s="330">
        <f>'3. BL Demand'!M33+'6. Preferred (Scenario Yr)'!M109</f>
        <v>7.6529209139207079</v>
      </c>
      <c r="N33" s="330">
        <f>'3. BL Demand'!N33+'6. Preferred (Scenario Yr)'!N109</f>
        <v>7.6529209139207079</v>
      </c>
      <c r="O33" s="330">
        <f>'3. BL Demand'!O33+'6. Preferred (Scenario Yr)'!O109</f>
        <v>7.6529209139207079</v>
      </c>
      <c r="P33" s="330">
        <f>'3. BL Demand'!P33+'6. Preferred (Scenario Yr)'!P109</f>
        <v>7.6529209139207079</v>
      </c>
      <c r="Q33" s="330">
        <f>'3. BL Demand'!Q33+'6. Preferred (Scenario Yr)'!Q109</f>
        <v>7.6529209139207079</v>
      </c>
      <c r="R33" s="330">
        <f>'3. BL Demand'!R33+'6. Preferred (Scenario Yr)'!R109</f>
        <v>7.6529209139207079</v>
      </c>
      <c r="S33" s="330">
        <f>'3. BL Demand'!S33+'6. Preferred (Scenario Yr)'!S109</f>
        <v>7.6529209139207079</v>
      </c>
      <c r="T33" s="330">
        <f>'3. BL Demand'!T33+'6. Preferred (Scenario Yr)'!T109</f>
        <v>7.6529209139207079</v>
      </c>
      <c r="U33" s="330">
        <f>'3. BL Demand'!U33+'6. Preferred (Scenario Yr)'!U109</f>
        <v>7.6529209139207079</v>
      </c>
      <c r="V33" s="330">
        <f>'3. BL Demand'!V33+'6. Preferred (Scenario Yr)'!V109</f>
        <v>7.6529209139207079</v>
      </c>
      <c r="W33" s="330">
        <f>'3. BL Demand'!W33+'6. Preferred (Scenario Yr)'!W109</f>
        <v>7.6529209139207079</v>
      </c>
      <c r="X33" s="330">
        <f>'3. BL Demand'!X33+'6. Preferred (Scenario Yr)'!X109</f>
        <v>7.6529209139207079</v>
      </c>
      <c r="Y33" s="330">
        <f>'3. BL Demand'!Y33+'6. Preferred (Scenario Yr)'!Y109</f>
        <v>7.6529209139207079</v>
      </c>
      <c r="Z33" s="330">
        <f>'3. BL Demand'!Z33+'6. Preferred (Scenario Yr)'!Z109</f>
        <v>7.6529209139207079</v>
      </c>
      <c r="AA33" s="330">
        <f>'3. BL Demand'!AA33+'6. Preferred (Scenario Yr)'!AA109</f>
        <v>7.6529209139207079</v>
      </c>
      <c r="AB33" s="330">
        <f>'3. BL Demand'!AB33+'6. Preferred (Scenario Yr)'!AB109</f>
        <v>7.6529209139207079</v>
      </c>
      <c r="AC33" s="330">
        <f>'3. BL Demand'!AC33+'6. Preferred (Scenario Yr)'!AC109</f>
        <v>7.6529209139207079</v>
      </c>
      <c r="AD33" s="330">
        <f>'3. BL Demand'!AD33+'6. Preferred (Scenario Yr)'!AD109</f>
        <v>7.6529209139207079</v>
      </c>
      <c r="AE33" s="330">
        <f>'3. BL Demand'!AE33+'6. Preferred (Scenario Yr)'!AE109</f>
        <v>7.6529209139207079</v>
      </c>
      <c r="AF33" s="330">
        <f>'3. BL Demand'!AF33+'6. Preferred (Scenario Yr)'!AF109</f>
        <v>7.6529209139207079</v>
      </c>
      <c r="AG33" s="330">
        <f>'3. BL Demand'!AG33+'6. Preferred (Scenario Yr)'!AG109</f>
        <v>7.6529209139207079</v>
      </c>
      <c r="AH33" s="330">
        <f>'3. BL Demand'!AH33+'6. Preferred (Scenario Yr)'!AH109</f>
        <v>7.6529209139207079</v>
      </c>
      <c r="AI33" s="330">
        <f>'3. BL Demand'!AI33+'6. Preferred (Scenario Yr)'!AI109</f>
        <v>7.6529209139207079</v>
      </c>
      <c r="AJ33" s="348">
        <f>'3. BL Demand'!AJ33+'6. Preferred (Scenario Yr)'!AJ109</f>
        <v>7.6529209139207079</v>
      </c>
    </row>
    <row r="34" spans="1:36" x14ac:dyDescent="0.2">
      <c r="A34" s="306"/>
      <c r="B34" s="723"/>
      <c r="C34" s="260" t="s">
        <v>461</v>
      </c>
      <c r="D34" s="547" t="s">
        <v>262</v>
      </c>
      <c r="E34" s="261" t="s">
        <v>419</v>
      </c>
      <c r="F34" s="336" t="s">
        <v>73</v>
      </c>
      <c r="G34" s="336">
        <v>2</v>
      </c>
      <c r="H34" s="636"/>
      <c r="I34" s="440"/>
      <c r="J34" s="440"/>
      <c r="K34" s="627">
        <f>'3. BL Demand'!K34+'6. Preferred (Scenario Yr)'!K112</f>
        <v>0.366161705</v>
      </c>
      <c r="L34" s="330">
        <f>'3. BL Demand'!L34+'6. Preferred (Scenario Yr)'!L112</f>
        <v>0.366161705</v>
      </c>
      <c r="M34" s="330">
        <f>'3. BL Demand'!M34+'6. Preferred (Scenario Yr)'!M112</f>
        <v>0.366161705</v>
      </c>
      <c r="N34" s="330">
        <f>'3. BL Demand'!N34+'6. Preferred (Scenario Yr)'!N112</f>
        <v>0.366161705</v>
      </c>
      <c r="O34" s="330">
        <f>'3. BL Demand'!O34+'6. Preferred (Scenario Yr)'!O112</f>
        <v>0.366161705</v>
      </c>
      <c r="P34" s="330">
        <f>'3. BL Demand'!P34+'6. Preferred (Scenario Yr)'!P112</f>
        <v>0.366161705</v>
      </c>
      <c r="Q34" s="330">
        <f>'3. BL Demand'!Q34+'6. Preferred (Scenario Yr)'!Q112</f>
        <v>0.366161705</v>
      </c>
      <c r="R34" s="330">
        <f>'3. BL Demand'!R34+'6. Preferred (Scenario Yr)'!R112</f>
        <v>0.366161705</v>
      </c>
      <c r="S34" s="330">
        <f>'3. BL Demand'!S34+'6. Preferred (Scenario Yr)'!S112</f>
        <v>0.366161705</v>
      </c>
      <c r="T34" s="330">
        <f>'3. BL Demand'!T34+'6. Preferred (Scenario Yr)'!T112</f>
        <v>0.366161705</v>
      </c>
      <c r="U34" s="330">
        <f>'3. BL Demand'!U34+'6. Preferred (Scenario Yr)'!U112</f>
        <v>0.366161705</v>
      </c>
      <c r="V34" s="330">
        <f>'3. BL Demand'!V34+'6. Preferred (Scenario Yr)'!V112</f>
        <v>0.366161705</v>
      </c>
      <c r="W34" s="330">
        <f>'3. BL Demand'!W34+'6. Preferred (Scenario Yr)'!W112</f>
        <v>0.366161705</v>
      </c>
      <c r="X34" s="330">
        <f>'3. BL Demand'!X34+'6. Preferred (Scenario Yr)'!X112</f>
        <v>0.366161705</v>
      </c>
      <c r="Y34" s="330">
        <f>'3. BL Demand'!Y34+'6. Preferred (Scenario Yr)'!Y112</f>
        <v>0.366161705</v>
      </c>
      <c r="Z34" s="330">
        <f>'3. BL Demand'!Z34+'6. Preferred (Scenario Yr)'!Z112</f>
        <v>0.366161705</v>
      </c>
      <c r="AA34" s="330">
        <f>'3. BL Demand'!AA34+'6. Preferred (Scenario Yr)'!AA112</f>
        <v>0.366161705</v>
      </c>
      <c r="AB34" s="330">
        <f>'3. BL Demand'!AB34+'6. Preferred (Scenario Yr)'!AB112</f>
        <v>0.366161705</v>
      </c>
      <c r="AC34" s="330">
        <f>'3. BL Demand'!AC34+'6. Preferred (Scenario Yr)'!AC112</f>
        <v>0.366161705</v>
      </c>
      <c r="AD34" s="330">
        <f>'3. BL Demand'!AD34+'6. Preferred (Scenario Yr)'!AD112</f>
        <v>0.366161705</v>
      </c>
      <c r="AE34" s="330">
        <f>'3. BL Demand'!AE34+'6. Preferred (Scenario Yr)'!AE112</f>
        <v>0.366161705</v>
      </c>
      <c r="AF34" s="330">
        <f>'3. BL Demand'!AF34+'6. Preferred (Scenario Yr)'!AF112</f>
        <v>0.366161705</v>
      </c>
      <c r="AG34" s="330">
        <f>'3. BL Demand'!AG34+'6. Preferred (Scenario Yr)'!AG112</f>
        <v>0.366161705</v>
      </c>
      <c r="AH34" s="330">
        <f>'3. BL Demand'!AH34+'6. Preferred (Scenario Yr)'!AH112</f>
        <v>0.366161705</v>
      </c>
      <c r="AI34" s="330">
        <f>'3. BL Demand'!AI34+'6. Preferred (Scenario Yr)'!AI112</f>
        <v>0.366161705</v>
      </c>
      <c r="AJ34" s="348">
        <f>'3. BL Demand'!AJ34+'6. Preferred (Scenario Yr)'!AJ112</f>
        <v>0.366161705</v>
      </c>
    </row>
    <row r="35" spans="1:36" x14ac:dyDescent="0.2">
      <c r="A35" s="306"/>
      <c r="B35" s="723"/>
      <c r="C35" s="260" t="s">
        <v>462</v>
      </c>
      <c r="D35" s="334" t="s">
        <v>264</v>
      </c>
      <c r="E35" s="261" t="s">
        <v>419</v>
      </c>
      <c r="F35" s="336" t="s">
        <v>73</v>
      </c>
      <c r="G35" s="336">
        <v>2</v>
      </c>
      <c r="H35" s="636"/>
      <c r="I35" s="440"/>
      <c r="J35" s="440"/>
      <c r="K35" s="627">
        <f>'3. BL Demand'!K35+'6. Preferred (Scenario Yr)'!K38</f>
        <v>16.980212334239333</v>
      </c>
      <c r="L35" s="330">
        <f>'3. BL Demand'!L35+'6. Preferred (Scenario Yr)'!L38</f>
        <v>15.255924334239333</v>
      </c>
      <c r="M35" s="330">
        <f>'3. BL Demand'!M35+'6. Preferred (Scenario Yr)'!M38</f>
        <v>13.962708334239332</v>
      </c>
      <c r="N35" s="330">
        <f>'3. BL Demand'!N35+'6. Preferred (Scenario Yr)'!N38</f>
        <v>13.316100334239334</v>
      </c>
      <c r="O35" s="330">
        <f>'3. BL Demand'!O35+'6. Preferred (Scenario Yr)'!O38</f>
        <v>12.885028334239333</v>
      </c>
      <c r="P35" s="330">
        <f>'3. BL Demand'!P35+'6. Preferred (Scenario Yr)'!P38</f>
        <v>12.669492334239333</v>
      </c>
      <c r="Q35" s="330">
        <f>'3. BL Demand'!Q35+'6. Preferred (Scenario Yr)'!Q38</f>
        <v>12.355092334239334</v>
      </c>
      <c r="R35" s="330">
        <f>'3. BL Demand'!R35+'6. Preferred (Scenario Yr)'!R38</f>
        <v>12.040692334239335</v>
      </c>
      <c r="S35" s="330">
        <f>'3. BL Demand'!S35+'6. Preferred (Scenario Yr)'!S38</f>
        <v>11.726292334239336</v>
      </c>
      <c r="T35" s="330">
        <f>'3. BL Demand'!T35+'6. Preferred (Scenario Yr)'!T38</f>
        <v>11.411892334239337</v>
      </c>
      <c r="U35" s="330">
        <f>'3. BL Demand'!U35+'6. Preferred (Scenario Yr)'!U38</f>
        <v>11.097492334239339</v>
      </c>
      <c r="V35" s="330">
        <f>'3. BL Demand'!V35+'6. Preferred (Scenario Yr)'!V38</f>
        <v>10.78309233423934</v>
      </c>
      <c r="W35" s="330">
        <f>'3. BL Demand'!W35+'6. Preferred (Scenario Yr)'!W38</f>
        <v>10.468692334239341</v>
      </c>
      <c r="X35" s="330">
        <f>'3. BL Demand'!X35+'6. Preferred (Scenario Yr)'!X38</f>
        <v>10.154292334239344</v>
      </c>
      <c r="Y35" s="330">
        <f>'3. BL Demand'!Y35+'6. Preferred (Scenario Yr)'!Y38</f>
        <v>9.8398923342393445</v>
      </c>
      <c r="Z35" s="330">
        <f>'3. BL Demand'!Z35+'6. Preferred (Scenario Yr)'!Z38</f>
        <v>9.5254923342393454</v>
      </c>
      <c r="AA35" s="330">
        <f>'3. BL Demand'!AA35+'6. Preferred (Scenario Yr)'!AA38</f>
        <v>9.2110923342393463</v>
      </c>
      <c r="AB35" s="330">
        <f>'3. BL Demand'!AB35+'6. Preferred (Scenario Yr)'!AB38</f>
        <v>8.8966923342393471</v>
      </c>
      <c r="AC35" s="330">
        <f>'3. BL Demand'!AC35+'6. Preferred (Scenario Yr)'!AC38</f>
        <v>8.582292334239348</v>
      </c>
      <c r="AD35" s="330">
        <f>'3. BL Demand'!AD35+'6. Preferred (Scenario Yr)'!AD38</f>
        <v>8.2678923342393507</v>
      </c>
      <c r="AE35" s="330">
        <f>'3. BL Demand'!AE35+'6. Preferred (Scenario Yr)'!AE38</f>
        <v>7.9534923342393515</v>
      </c>
      <c r="AF35" s="330">
        <f>'3. BL Demand'!AF35+'6. Preferred (Scenario Yr)'!AF38</f>
        <v>7.6390923342393542</v>
      </c>
      <c r="AG35" s="330">
        <f>'3. BL Demand'!AG35+'6. Preferred (Scenario Yr)'!AG38</f>
        <v>7.3246923342393551</v>
      </c>
      <c r="AH35" s="330">
        <f>'3. BL Demand'!AH35+'6. Preferred (Scenario Yr)'!AH38</f>
        <v>7.0102923342393559</v>
      </c>
      <c r="AI35" s="330">
        <f>'3. BL Demand'!AI35+'6. Preferred (Scenario Yr)'!AI38</f>
        <v>6.6958923342393568</v>
      </c>
      <c r="AJ35" s="348">
        <f>'3. BL Demand'!AJ35+'6. Preferred (Scenario Yr)'!AJ38</f>
        <v>6.3814923342393577</v>
      </c>
    </row>
    <row r="36" spans="1:36" x14ac:dyDescent="0.2">
      <c r="A36" s="306"/>
      <c r="B36" s="723"/>
      <c r="C36" s="260" t="s">
        <v>87</v>
      </c>
      <c r="D36" s="334" t="s">
        <v>265</v>
      </c>
      <c r="E36" s="548" t="s">
        <v>463</v>
      </c>
      <c r="F36" s="312" t="s">
        <v>73</v>
      </c>
      <c r="G36" s="312">
        <v>2</v>
      </c>
      <c r="H36" s="636"/>
      <c r="I36" s="440"/>
      <c r="J36" s="440"/>
      <c r="K36" s="627">
        <f t="shared" ref="K36:AJ36" si="4">SUM(K30:K35)</f>
        <v>28.355962209650752</v>
      </c>
      <c r="L36" s="330">
        <f t="shared" si="4"/>
        <v>26.631674209650754</v>
      </c>
      <c r="M36" s="330">
        <f t="shared" si="4"/>
        <v>25.338458209650753</v>
      </c>
      <c r="N36" s="330">
        <f t="shared" si="4"/>
        <v>24.691850209650752</v>
      </c>
      <c r="O36" s="330">
        <f t="shared" si="4"/>
        <v>24.260778209650752</v>
      </c>
      <c r="P36" s="330">
        <f t="shared" si="4"/>
        <v>24.045242209650752</v>
      </c>
      <c r="Q36" s="330">
        <f t="shared" si="4"/>
        <v>23.730842209650753</v>
      </c>
      <c r="R36" s="330">
        <f t="shared" si="4"/>
        <v>23.416442209650754</v>
      </c>
      <c r="S36" s="330">
        <f t="shared" si="4"/>
        <v>23.102042209650755</v>
      </c>
      <c r="T36" s="330">
        <f t="shared" si="4"/>
        <v>22.787642209650755</v>
      </c>
      <c r="U36" s="330">
        <f t="shared" si="4"/>
        <v>22.473242209650756</v>
      </c>
      <c r="V36" s="330">
        <f t="shared" si="4"/>
        <v>22.158842209650757</v>
      </c>
      <c r="W36" s="330">
        <f t="shared" si="4"/>
        <v>21.844442209650758</v>
      </c>
      <c r="X36" s="330">
        <f t="shared" si="4"/>
        <v>21.530042209650762</v>
      </c>
      <c r="Y36" s="330">
        <f t="shared" si="4"/>
        <v>21.215642209650763</v>
      </c>
      <c r="Z36" s="330">
        <f t="shared" si="4"/>
        <v>20.901242209650764</v>
      </c>
      <c r="AA36" s="330">
        <f t="shared" si="4"/>
        <v>20.586842209650765</v>
      </c>
      <c r="AB36" s="330">
        <f t="shared" si="4"/>
        <v>20.272442209650766</v>
      </c>
      <c r="AC36" s="330">
        <f t="shared" si="4"/>
        <v>19.958042209650767</v>
      </c>
      <c r="AD36" s="330">
        <f t="shared" si="4"/>
        <v>19.643642209650771</v>
      </c>
      <c r="AE36" s="330">
        <f t="shared" si="4"/>
        <v>19.329242209650772</v>
      </c>
      <c r="AF36" s="330">
        <f t="shared" si="4"/>
        <v>19.014842209650773</v>
      </c>
      <c r="AG36" s="330">
        <f t="shared" si="4"/>
        <v>18.700442209650774</v>
      </c>
      <c r="AH36" s="330">
        <f t="shared" si="4"/>
        <v>18.386042209650775</v>
      </c>
      <c r="AI36" s="330">
        <f t="shared" si="4"/>
        <v>18.071642209650776</v>
      </c>
      <c r="AJ36" s="348">
        <f t="shared" si="4"/>
        <v>17.757242209650776</v>
      </c>
    </row>
    <row r="37" spans="1:36" ht="15.75" thickBot="1" x14ac:dyDescent="0.25">
      <c r="A37" s="306"/>
      <c r="B37" s="724"/>
      <c r="C37" s="549" t="s">
        <v>464</v>
      </c>
      <c r="D37" s="550" t="s">
        <v>265</v>
      </c>
      <c r="E37" s="551" t="s">
        <v>465</v>
      </c>
      <c r="F37" s="552" t="s">
        <v>269</v>
      </c>
      <c r="G37" s="552">
        <v>2</v>
      </c>
      <c r="H37" s="638"/>
      <c r="I37" s="553"/>
      <c r="J37" s="553"/>
      <c r="K37" s="670">
        <f t="shared" ref="K37:AJ37" si="5">(K36*1000000)/(K51*1000)</f>
        <v>88.480490673748037</v>
      </c>
      <c r="L37" s="554">
        <f t="shared" si="5"/>
        <v>82.088529706396599</v>
      </c>
      <c r="M37" s="554">
        <f t="shared" si="5"/>
        <v>76.977402292556619</v>
      </c>
      <c r="N37" s="554">
        <f t="shared" si="5"/>
        <v>74.112281647045336</v>
      </c>
      <c r="O37" s="554">
        <f t="shared" si="5"/>
        <v>72.04374146578165</v>
      </c>
      <c r="P37" s="554">
        <f t="shared" si="5"/>
        <v>70.548074227892442</v>
      </c>
      <c r="Q37" s="554">
        <f t="shared" si="5"/>
        <v>68.777817265107629</v>
      </c>
      <c r="R37" s="554">
        <f t="shared" si="5"/>
        <v>67.115900493743908</v>
      </c>
      <c r="S37" s="554">
        <f t="shared" si="5"/>
        <v>65.562493017252706</v>
      </c>
      <c r="T37" s="554">
        <f t="shared" si="5"/>
        <v>64.025999207298241</v>
      </c>
      <c r="U37" s="554">
        <f t="shared" si="5"/>
        <v>62.545191462243054</v>
      </c>
      <c r="V37" s="554">
        <f t="shared" si="5"/>
        <v>61.129428614439028</v>
      </c>
      <c r="W37" s="554">
        <f t="shared" si="5"/>
        <v>59.767619205409083</v>
      </c>
      <c r="X37" s="554">
        <f t="shared" si="5"/>
        <v>58.449637056010452</v>
      </c>
      <c r="Y37" s="554">
        <f t="shared" si="5"/>
        <v>57.167627370758751</v>
      </c>
      <c r="Z37" s="554">
        <f t="shared" si="5"/>
        <v>55.910449201857588</v>
      </c>
      <c r="AA37" s="554">
        <f t="shared" si="5"/>
        <v>54.675659608294119</v>
      </c>
      <c r="AB37" s="554">
        <f t="shared" si="5"/>
        <v>53.460379409652454</v>
      </c>
      <c r="AC37" s="554">
        <f t="shared" si="5"/>
        <v>52.262716973776861</v>
      </c>
      <c r="AD37" s="554">
        <f t="shared" si="5"/>
        <v>51.083681634422788</v>
      </c>
      <c r="AE37" s="554">
        <f t="shared" si="5"/>
        <v>49.921814731541431</v>
      </c>
      <c r="AF37" s="554">
        <f t="shared" si="5"/>
        <v>48.777448370149969</v>
      </c>
      <c r="AG37" s="554">
        <f t="shared" si="5"/>
        <v>47.650662967313707</v>
      </c>
      <c r="AH37" s="554">
        <f t="shared" si="5"/>
        <v>46.541055996763944</v>
      </c>
      <c r="AI37" s="554">
        <f t="shared" si="5"/>
        <v>45.447820264130307</v>
      </c>
      <c r="AJ37" s="383">
        <f t="shared" si="5"/>
        <v>44.370398957291478</v>
      </c>
    </row>
    <row r="38" spans="1:36" x14ac:dyDescent="0.2">
      <c r="A38" s="307"/>
      <c r="B38" s="719" t="s">
        <v>270</v>
      </c>
      <c r="C38" s="430" t="s">
        <v>466</v>
      </c>
      <c r="D38" s="482" t="s">
        <v>467</v>
      </c>
      <c r="E38" s="479" t="s">
        <v>273</v>
      </c>
      <c r="F38" s="318" t="s">
        <v>274</v>
      </c>
      <c r="G38" s="317">
        <v>2</v>
      </c>
      <c r="H38" s="658"/>
      <c r="I38" s="440"/>
      <c r="J38" s="440"/>
      <c r="K38" s="627">
        <v>11.872999999999999</v>
      </c>
      <c r="L38" s="481">
        <v>12.039081117059695</v>
      </c>
      <c r="M38" s="481">
        <v>12.20516223411939</v>
      </c>
      <c r="N38" s="481">
        <v>12.371243351179086</v>
      </c>
      <c r="O38" s="481">
        <v>12.537324468238781</v>
      </c>
      <c r="P38" s="481">
        <v>12.703405585298476</v>
      </c>
      <c r="Q38" s="481">
        <v>12.869486702358172</v>
      </c>
      <c r="R38" s="481">
        <v>13.035567819417867</v>
      </c>
      <c r="S38" s="481">
        <v>13.201648936477561</v>
      </c>
      <c r="T38" s="481">
        <v>13.367730053537258</v>
      </c>
      <c r="U38" s="481">
        <v>13.533811170596952</v>
      </c>
      <c r="V38" s="481">
        <v>13.699892287656647</v>
      </c>
      <c r="W38" s="481">
        <v>13.865973404716343</v>
      </c>
      <c r="X38" s="481">
        <v>14.032054521776038</v>
      </c>
      <c r="Y38" s="481">
        <v>14.198135638835733</v>
      </c>
      <c r="Z38" s="481">
        <v>14.364216755895429</v>
      </c>
      <c r="AA38" s="481">
        <v>14.530297872955124</v>
      </c>
      <c r="AB38" s="481">
        <v>14.69637899001482</v>
      </c>
      <c r="AC38" s="481">
        <v>14.862460107074515</v>
      </c>
      <c r="AD38" s="481">
        <v>15.02854122413421</v>
      </c>
      <c r="AE38" s="481">
        <v>15.194622341193906</v>
      </c>
      <c r="AF38" s="481">
        <v>15.360703458253601</v>
      </c>
      <c r="AG38" s="481">
        <v>15.526784575313297</v>
      </c>
      <c r="AH38" s="481">
        <v>15.692865692372992</v>
      </c>
      <c r="AI38" s="481">
        <v>15.858946809432688</v>
      </c>
      <c r="AJ38" s="473">
        <v>16.025027926492381</v>
      </c>
    </row>
    <row r="39" spans="1:36" x14ac:dyDescent="0.2">
      <c r="A39" s="307"/>
      <c r="B39" s="725"/>
      <c r="C39" s="430" t="s">
        <v>468</v>
      </c>
      <c r="D39" s="482" t="s">
        <v>469</v>
      </c>
      <c r="E39" s="479" t="s">
        <v>273</v>
      </c>
      <c r="F39" s="318" t="s">
        <v>274</v>
      </c>
      <c r="G39" s="318">
        <v>2</v>
      </c>
      <c r="H39" s="636"/>
      <c r="I39" s="337"/>
      <c r="J39" s="337"/>
      <c r="K39" s="629">
        <v>1.4450000000000001</v>
      </c>
      <c r="L39" s="346">
        <v>1.4450000000000001</v>
      </c>
      <c r="M39" s="346">
        <v>1.4450000000000001</v>
      </c>
      <c r="N39" s="346">
        <v>1.4450000000000001</v>
      </c>
      <c r="O39" s="346">
        <v>1.4450000000000001</v>
      </c>
      <c r="P39" s="346">
        <v>1.4450000000000001</v>
      </c>
      <c r="Q39" s="346">
        <v>1.4450000000000001</v>
      </c>
      <c r="R39" s="346">
        <v>1.4450000000000001</v>
      </c>
      <c r="S39" s="346">
        <v>1.4450000000000001</v>
      </c>
      <c r="T39" s="346">
        <v>1.4450000000000001</v>
      </c>
      <c r="U39" s="346">
        <v>1.4450000000000001</v>
      </c>
      <c r="V39" s="346">
        <v>1.4450000000000001</v>
      </c>
      <c r="W39" s="346">
        <v>1.4450000000000001</v>
      </c>
      <c r="X39" s="346">
        <v>1.4450000000000001</v>
      </c>
      <c r="Y39" s="346">
        <v>1.4450000000000001</v>
      </c>
      <c r="Z39" s="346">
        <v>1.4450000000000001</v>
      </c>
      <c r="AA39" s="346">
        <v>1.4450000000000001</v>
      </c>
      <c r="AB39" s="346">
        <v>1.4450000000000001</v>
      </c>
      <c r="AC39" s="346">
        <v>1.4450000000000001</v>
      </c>
      <c r="AD39" s="346">
        <v>1.4450000000000001</v>
      </c>
      <c r="AE39" s="346">
        <v>1.4450000000000001</v>
      </c>
      <c r="AF39" s="346">
        <v>1.4450000000000001</v>
      </c>
      <c r="AG39" s="346">
        <v>1.4450000000000001</v>
      </c>
      <c r="AH39" s="346">
        <v>1.4450000000000001</v>
      </c>
      <c r="AI39" s="346">
        <v>1.4450000000000001</v>
      </c>
      <c r="AJ39" s="389">
        <v>1.4450000000000001</v>
      </c>
    </row>
    <row r="40" spans="1:36" x14ac:dyDescent="0.2">
      <c r="A40" s="201"/>
      <c r="B40" s="725"/>
      <c r="C40" s="430" t="s">
        <v>470</v>
      </c>
      <c r="D40" s="482" t="s">
        <v>278</v>
      </c>
      <c r="E40" s="479" t="s">
        <v>279</v>
      </c>
      <c r="F40" s="318" t="s">
        <v>274</v>
      </c>
      <c r="G40" s="318">
        <v>2</v>
      </c>
      <c r="H40" s="636"/>
      <c r="I40" s="337"/>
      <c r="J40" s="337"/>
      <c r="K40" s="629">
        <v>2.7559999999999998</v>
      </c>
      <c r="L40" s="346">
        <v>2.7559999999999998</v>
      </c>
      <c r="M40" s="346">
        <v>2.7559999999999998</v>
      </c>
      <c r="N40" s="346">
        <v>2.7559999999999998</v>
      </c>
      <c r="O40" s="346">
        <v>2.7559999999999998</v>
      </c>
      <c r="P40" s="346">
        <v>2.7559999999999998</v>
      </c>
      <c r="Q40" s="346">
        <v>2.7559999999999998</v>
      </c>
      <c r="R40" s="346">
        <v>2.7559999999999998</v>
      </c>
      <c r="S40" s="346">
        <v>2.7559999999999998</v>
      </c>
      <c r="T40" s="346">
        <v>2.7559999999999998</v>
      </c>
      <c r="U40" s="346">
        <v>2.7559999999999998</v>
      </c>
      <c r="V40" s="346">
        <v>2.7559999999999998</v>
      </c>
      <c r="W40" s="346">
        <v>2.7559999999999998</v>
      </c>
      <c r="X40" s="346">
        <v>2.7559999999999998</v>
      </c>
      <c r="Y40" s="346">
        <v>2.7559999999999998</v>
      </c>
      <c r="Z40" s="346">
        <v>2.7559999999999998</v>
      </c>
      <c r="AA40" s="346">
        <v>2.7559999999999998</v>
      </c>
      <c r="AB40" s="346">
        <v>2.7559999999999998</v>
      </c>
      <c r="AC40" s="346">
        <v>2.7559999999999998</v>
      </c>
      <c r="AD40" s="346">
        <v>2.7559999999999998</v>
      </c>
      <c r="AE40" s="346">
        <v>2.7559999999999998</v>
      </c>
      <c r="AF40" s="346">
        <v>2.7559999999999998</v>
      </c>
      <c r="AG40" s="346">
        <v>2.7559999999999998</v>
      </c>
      <c r="AH40" s="346">
        <v>2.7559999999999998</v>
      </c>
      <c r="AI40" s="346">
        <v>2.7559999999999998</v>
      </c>
      <c r="AJ40" s="389">
        <v>2.7559999999999998</v>
      </c>
    </row>
    <row r="41" spans="1:36" ht="38.25" x14ac:dyDescent="0.25">
      <c r="A41" s="308"/>
      <c r="B41" s="725"/>
      <c r="C41" s="555" t="s">
        <v>471</v>
      </c>
      <c r="D41" s="556" t="s">
        <v>472</v>
      </c>
      <c r="E41" s="485" t="s">
        <v>473</v>
      </c>
      <c r="F41" s="557" t="s">
        <v>274</v>
      </c>
      <c r="G41" s="558">
        <v>2</v>
      </c>
      <c r="H41" s="635"/>
      <c r="I41" s="325"/>
      <c r="J41" s="325"/>
      <c r="K41" s="648">
        <v>96.361999999999995</v>
      </c>
      <c r="L41" s="487">
        <f>K41+SUM(L42:L47)</f>
        <v>102.645173134337</v>
      </c>
      <c r="M41" s="487">
        <f t="shared" ref="M41:AJ41" si="6">L41+SUM(M42:M47)</f>
        <v>114.070326600469</v>
      </c>
      <c r="N41" s="487">
        <f t="shared" si="6"/>
        <v>126.779885613518</v>
      </c>
      <c r="O41" s="487">
        <f t="shared" si="6"/>
        <v>140.07134555594098</v>
      </c>
      <c r="P41" s="487">
        <f t="shared" si="6"/>
        <v>153.86444317296903</v>
      </c>
      <c r="Q41" s="487">
        <f t="shared" si="6"/>
        <v>174.75679321008803</v>
      </c>
      <c r="R41" s="487">
        <f t="shared" si="6"/>
        <v>195.18502975709799</v>
      </c>
      <c r="S41" s="487">
        <f t="shared" si="6"/>
        <v>215.12809531730599</v>
      </c>
      <c r="T41" s="487">
        <f t="shared" si="6"/>
        <v>235.06759449872402</v>
      </c>
      <c r="U41" s="487">
        <f t="shared" si="6"/>
        <v>254.79925877833401</v>
      </c>
      <c r="V41" s="487">
        <f t="shared" si="6"/>
        <v>274.25969059367503</v>
      </c>
      <c r="W41" s="487">
        <f t="shared" si="6"/>
        <v>293.50060941731107</v>
      </c>
      <c r="X41" s="487">
        <f t="shared" si="6"/>
        <v>312.57297115494805</v>
      </c>
      <c r="Y41" s="487">
        <f t="shared" si="6"/>
        <v>331.51773339904508</v>
      </c>
      <c r="Z41" s="487">
        <f t="shared" si="6"/>
        <v>334.07305766013508</v>
      </c>
      <c r="AA41" s="487">
        <f t="shared" si="6"/>
        <v>336.59933860730808</v>
      </c>
      <c r="AB41" s="487">
        <f t="shared" si="6"/>
        <v>339.11160297071007</v>
      </c>
      <c r="AC41" s="487">
        <f t="shared" si="6"/>
        <v>341.6196951550761</v>
      </c>
      <c r="AD41" s="487">
        <f t="shared" si="6"/>
        <v>344.11295680796309</v>
      </c>
      <c r="AE41" s="487">
        <f t="shared" si="6"/>
        <v>346.5986733961571</v>
      </c>
      <c r="AF41" s="487">
        <f t="shared" si="6"/>
        <v>349.07085143776612</v>
      </c>
      <c r="AG41" s="487">
        <f t="shared" si="6"/>
        <v>351.5249463579471</v>
      </c>
      <c r="AH41" s="487">
        <f t="shared" si="6"/>
        <v>353.96009215407514</v>
      </c>
      <c r="AI41" s="487">
        <f t="shared" si="6"/>
        <v>356.37901356101708</v>
      </c>
      <c r="AJ41" s="611">
        <f t="shared" si="6"/>
        <v>358.78267221025709</v>
      </c>
    </row>
    <row r="42" spans="1:36" x14ac:dyDescent="0.2">
      <c r="A42" s="203"/>
      <c r="B42" s="725"/>
      <c r="C42" s="430" t="s">
        <v>474</v>
      </c>
      <c r="D42" s="488" t="s">
        <v>475</v>
      </c>
      <c r="E42" s="479" t="s">
        <v>285</v>
      </c>
      <c r="F42" s="318" t="s">
        <v>274</v>
      </c>
      <c r="G42" s="559">
        <v>2</v>
      </c>
      <c r="H42" s="654"/>
      <c r="I42" s="440"/>
      <c r="J42" s="440"/>
      <c r="K42" s="648">
        <v>0</v>
      </c>
      <c r="L42" s="346">
        <v>3.7831731343370048</v>
      </c>
      <c r="M42" s="346">
        <v>4.5751534661320035</v>
      </c>
      <c r="N42" s="346">
        <v>3.8345590130490019</v>
      </c>
      <c r="O42" s="346">
        <v>3.416459942422982</v>
      </c>
      <c r="P42" s="346">
        <v>3.9180976170280482</v>
      </c>
      <c r="Q42" s="346">
        <v>4.0353500371190023</v>
      </c>
      <c r="R42" s="346">
        <v>3.6932365470099611</v>
      </c>
      <c r="S42" s="346">
        <v>3.3050655602079932</v>
      </c>
      <c r="T42" s="346">
        <v>3.3794991814180393</v>
      </c>
      <c r="U42" s="346">
        <v>3.2336642796099766</v>
      </c>
      <c r="V42" s="346">
        <v>3.0124318153409986</v>
      </c>
      <c r="W42" s="346">
        <v>2.8329188236360205</v>
      </c>
      <c r="X42" s="346">
        <v>2.6963617376369657</v>
      </c>
      <c r="Y42" s="346">
        <v>2.5947622440970153</v>
      </c>
      <c r="Z42" s="346">
        <v>2.5553242610900195</v>
      </c>
      <c r="AA42" s="346">
        <v>2.5262809471730141</v>
      </c>
      <c r="AB42" s="346">
        <v>2.512264363401977</v>
      </c>
      <c r="AC42" s="346">
        <v>2.508092184366018</v>
      </c>
      <c r="AD42" s="346">
        <v>2.493261652886984</v>
      </c>
      <c r="AE42" s="346">
        <v>2.4857165881940162</v>
      </c>
      <c r="AF42" s="346">
        <v>2.4721780416090042</v>
      </c>
      <c r="AG42" s="346">
        <v>2.454094920180971</v>
      </c>
      <c r="AH42" s="346">
        <v>2.4351457961280247</v>
      </c>
      <c r="AI42" s="346">
        <v>2.418921406941954</v>
      </c>
      <c r="AJ42" s="346">
        <v>2.4036586492400382</v>
      </c>
    </row>
    <row r="43" spans="1:36" x14ac:dyDescent="0.2">
      <c r="A43" s="203"/>
      <c r="B43" s="725"/>
      <c r="C43" s="430" t="s">
        <v>476</v>
      </c>
      <c r="D43" s="489" t="s">
        <v>287</v>
      </c>
      <c r="E43" s="479" t="s">
        <v>288</v>
      </c>
      <c r="F43" s="318" t="s">
        <v>274</v>
      </c>
      <c r="G43" s="559">
        <v>2</v>
      </c>
      <c r="H43" s="654"/>
      <c r="I43" s="440"/>
      <c r="J43" s="440"/>
      <c r="K43" s="673">
        <v>0</v>
      </c>
      <c r="L43" s="346">
        <v>2.5</v>
      </c>
      <c r="M43" s="346">
        <v>2.5</v>
      </c>
      <c r="N43" s="346">
        <v>2.5</v>
      </c>
      <c r="O43" s="346">
        <v>2.5</v>
      </c>
      <c r="P43" s="346">
        <v>2.5</v>
      </c>
      <c r="Q43" s="346">
        <v>0.60899999999999999</v>
      </c>
      <c r="R43" s="346">
        <v>0.48699999999999999</v>
      </c>
      <c r="S43" s="346">
        <v>0.39</v>
      </c>
      <c r="T43" s="346">
        <v>0.312</v>
      </c>
      <c r="U43" s="346">
        <v>0.25</v>
      </c>
      <c r="V43" s="346">
        <v>0.2</v>
      </c>
      <c r="W43" s="346">
        <v>0.16</v>
      </c>
      <c r="X43" s="346">
        <v>0.128</v>
      </c>
      <c r="Y43" s="346">
        <v>0.10199999999999999</v>
      </c>
      <c r="Z43" s="346">
        <v>0</v>
      </c>
      <c r="AA43" s="346">
        <v>0</v>
      </c>
      <c r="AB43" s="346">
        <v>0</v>
      </c>
      <c r="AC43" s="346">
        <v>0</v>
      </c>
      <c r="AD43" s="346">
        <v>0</v>
      </c>
      <c r="AE43" s="346">
        <v>0</v>
      </c>
      <c r="AF43" s="346">
        <v>0</v>
      </c>
      <c r="AG43" s="346">
        <v>0</v>
      </c>
      <c r="AH43" s="346">
        <v>0</v>
      </c>
      <c r="AI43" s="346">
        <v>0</v>
      </c>
      <c r="AJ43" s="346">
        <v>0</v>
      </c>
    </row>
    <row r="44" spans="1:36" x14ac:dyDescent="0.2">
      <c r="A44" s="203"/>
      <c r="B44" s="725"/>
      <c r="C44" s="430" t="s">
        <v>477</v>
      </c>
      <c r="D44" s="482" t="s">
        <v>290</v>
      </c>
      <c r="E44" s="479" t="s">
        <v>291</v>
      </c>
      <c r="F44" s="318" t="s">
        <v>274</v>
      </c>
      <c r="G44" s="559">
        <v>2</v>
      </c>
      <c r="H44" s="654"/>
      <c r="I44" s="440"/>
      <c r="J44" s="440"/>
      <c r="K44" s="648">
        <v>0</v>
      </c>
      <c r="L44" s="346">
        <v>0</v>
      </c>
      <c r="M44" s="346">
        <v>0</v>
      </c>
      <c r="N44" s="346">
        <v>0</v>
      </c>
      <c r="O44" s="346">
        <v>0</v>
      </c>
      <c r="P44" s="346">
        <v>0</v>
      </c>
      <c r="Q44" s="346">
        <v>16.228000000000002</v>
      </c>
      <c r="R44" s="346">
        <v>16.228000000000002</v>
      </c>
      <c r="S44" s="346">
        <v>16.228000000000002</v>
      </c>
      <c r="T44" s="346">
        <v>16.228000000000002</v>
      </c>
      <c r="U44" s="346">
        <v>16.228000000000002</v>
      </c>
      <c r="V44" s="346">
        <v>16.228000000000002</v>
      </c>
      <c r="W44" s="346">
        <v>16.228000000000002</v>
      </c>
      <c r="X44" s="346">
        <v>16.228000000000002</v>
      </c>
      <c r="Y44" s="346">
        <v>16.228000000000002</v>
      </c>
      <c r="Z44" s="346">
        <v>0</v>
      </c>
      <c r="AA44" s="346">
        <v>0</v>
      </c>
      <c r="AB44" s="346">
        <v>0</v>
      </c>
      <c r="AC44" s="346">
        <v>0</v>
      </c>
      <c r="AD44" s="346">
        <v>0</v>
      </c>
      <c r="AE44" s="346">
        <v>0</v>
      </c>
      <c r="AF44" s="346">
        <v>0</v>
      </c>
      <c r="AG44" s="346">
        <v>0</v>
      </c>
      <c r="AH44" s="346">
        <v>0</v>
      </c>
      <c r="AI44" s="346">
        <v>0</v>
      </c>
      <c r="AJ44" s="346">
        <v>0</v>
      </c>
    </row>
    <row r="45" spans="1:36" x14ac:dyDescent="0.2">
      <c r="A45" s="203"/>
      <c r="B45" s="725"/>
      <c r="C45" s="430" t="s">
        <v>478</v>
      </c>
      <c r="D45" s="482" t="s">
        <v>293</v>
      </c>
      <c r="E45" s="479" t="s">
        <v>294</v>
      </c>
      <c r="F45" s="318" t="s">
        <v>274</v>
      </c>
      <c r="G45" s="559">
        <v>2</v>
      </c>
      <c r="H45" s="654"/>
      <c r="I45" s="440"/>
      <c r="J45" s="440"/>
      <c r="K45" s="648">
        <v>0</v>
      </c>
      <c r="L45" s="346">
        <v>0</v>
      </c>
      <c r="M45" s="346">
        <v>4.2</v>
      </c>
      <c r="N45" s="346">
        <v>6</v>
      </c>
      <c r="O45" s="346">
        <v>7</v>
      </c>
      <c r="P45" s="346">
        <v>7</v>
      </c>
      <c r="Q45" s="346">
        <v>0</v>
      </c>
      <c r="R45" s="346">
        <v>0</v>
      </c>
      <c r="S45" s="346">
        <v>0</v>
      </c>
      <c r="T45" s="346">
        <v>0</v>
      </c>
      <c r="U45" s="346">
        <v>0</v>
      </c>
      <c r="V45" s="346">
        <v>0</v>
      </c>
      <c r="W45" s="346">
        <v>0</v>
      </c>
      <c r="X45" s="346">
        <v>0</v>
      </c>
      <c r="Y45" s="346">
        <v>0</v>
      </c>
      <c r="Z45" s="346">
        <v>0</v>
      </c>
      <c r="AA45" s="346">
        <v>0</v>
      </c>
      <c r="AB45" s="346">
        <v>0</v>
      </c>
      <c r="AC45" s="346">
        <v>0</v>
      </c>
      <c r="AD45" s="346">
        <v>0</v>
      </c>
      <c r="AE45" s="346">
        <v>0</v>
      </c>
      <c r="AF45" s="346">
        <v>0</v>
      </c>
      <c r="AG45" s="346">
        <v>0</v>
      </c>
      <c r="AH45" s="346">
        <v>0</v>
      </c>
      <c r="AI45" s="346">
        <v>0</v>
      </c>
      <c r="AJ45" s="346">
        <v>0</v>
      </c>
    </row>
    <row r="46" spans="1:36" x14ac:dyDescent="0.2">
      <c r="A46" s="203"/>
      <c r="B46" s="725"/>
      <c r="C46" s="430" t="s">
        <v>479</v>
      </c>
      <c r="D46" s="482" t="s">
        <v>480</v>
      </c>
      <c r="E46" s="479" t="s">
        <v>297</v>
      </c>
      <c r="F46" s="318" t="s">
        <v>274</v>
      </c>
      <c r="G46" s="559">
        <v>2</v>
      </c>
      <c r="H46" s="654"/>
      <c r="I46" s="440"/>
      <c r="J46" s="440"/>
      <c r="K46" s="648">
        <v>0</v>
      </c>
      <c r="L46" s="346">
        <v>0</v>
      </c>
      <c r="M46" s="346">
        <v>0</v>
      </c>
      <c r="N46" s="346">
        <v>0</v>
      </c>
      <c r="O46" s="346">
        <v>0</v>
      </c>
      <c r="P46" s="346">
        <v>0</v>
      </c>
      <c r="Q46" s="346">
        <v>0</v>
      </c>
      <c r="R46" s="346">
        <v>0</v>
      </c>
      <c r="S46" s="346">
        <v>0</v>
      </c>
      <c r="T46" s="346">
        <v>0</v>
      </c>
      <c r="U46" s="346">
        <v>0</v>
      </c>
      <c r="V46" s="346">
        <v>0</v>
      </c>
      <c r="W46" s="346">
        <v>0</v>
      </c>
      <c r="X46" s="346">
        <v>0</v>
      </c>
      <c r="Y46" s="346">
        <v>0</v>
      </c>
      <c r="Z46" s="346">
        <v>0</v>
      </c>
      <c r="AA46" s="346">
        <v>0</v>
      </c>
      <c r="AB46" s="346">
        <v>0</v>
      </c>
      <c r="AC46" s="346">
        <v>0</v>
      </c>
      <c r="AD46" s="346">
        <v>0</v>
      </c>
      <c r="AE46" s="346">
        <v>0</v>
      </c>
      <c r="AF46" s="346">
        <v>0</v>
      </c>
      <c r="AG46" s="346">
        <v>0</v>
      </c>
      <c r="AH46" s="346">
        <v>0</v>
      </c>
      <c r="AI46" s="346">
        <v>0</v>
      </c>
      <c r="AJ46" s="346">
        <v>0</v>
      </c>
    </row>
    <row r="47" spans="1:36" x14ac:dyDescent="0.2">
      <c r="A47" s="203"/>
      <c r="B47" s="725"/>
      <c r="C47" s="430" t="s">
        <v>481</v>
      </c>
      <c r="D47" s="482" t="s">
        <v>299</v>
      </c>
      <c r="E47" s="479" t="s">
        <v>300</v>
      </c>
      <c r="F47" s="318" t="s">
        <v>274</v>
      </c>
      <c r="G47" s="559">
        <v>2</v>
      </c>
      <c r="H47" s="654"/>
      <c r="I47" s="440"/>
      <c r="J47" s="440"/>
      <c r="K47" s="648">
        <v>0</v>
      </c>
      <c r="L47" s="346">
        <v>0</v>
      </c>
      <c r="M47" s="346">
        <v>0.15</v>
      </c>
      <c r="N47" s="346">
        <v>0.375</v>
      </c>
      <c r="O47" s="346">
        <v>0.375</v>
      </c>
      <c r="P47" s="346">
        <v>0.375</v>
      </c>
      <c r="Q47" s="346">
        <v>0.02</v>
      </c>
      <c r="R47" s="346">
        <v>0.02</v>
      </c>
      <c r="S47" s="346">
        <v>0.02</v>
      </c>
      <c r="T47" s="346">
        <v>0.02</v>
      </c>
      <c r="U47" s="346">
        <v>0.02</v>
      </c>
      <c r="V47" s="346">
        <v>0.02</v>
      </c>
      <c r="W47" s="346">
        <v>0.02</v>
      </c>
      <c r="X47" s="346">
        <v>0.02</v>
      </c>
      <c r="Y47" s="346">
        <v>0.02</v>
      </c>
      <c r="Z47" s="346">
        <v>0</v>
      </c>
      <c r="AA47" s="346">
        <v>0</v>
      </c>
      <c r="AB47" s="346">
        <v>0</v>
      </c>
      <c r="AC47" s="346">
        <v>0</v>
      </c>
      <c r="AD47" s="346">
        <v>0</v>
      </c>
      <c r="AE47" s="346">
        <v>0</v>
      </c>
      <c r="AF47" s="346">
        <v>0</v>
      </c>
      <c r="AG47" s="346">
        <v>0</v>
      </c>
      <c r="AH47" s="346">
        <v>0</v>
      </c>
      <c r="AI47" s="346">
        <v>0</v>
      </c>
      <c r="AJ47" s="346">
        <v>0</v>
      </c>
    </row>
    <row r="48" spans="1:36" x14ac:dyDescent="0.2">
      <c r="A48" s="203"/>
      <c r="B48" s="725"/>
      <c r="C48" s="430" t="s">
        <v>482</v>
      </c>
      <c r="D48" s="482" t="s">
        <v>302</v>
      </c>
      <c r="E48" s="479" t="s">
        <v>279</v>
      </c>
      <c r="F48" s="318" t="s">
        <v>274</v>
      </c>
      <c r="G48" s="559">
        <v>2</v>
      </c>
      <c r="H48" s="636"/>
      <c r="I48" s="440"/>
      <c r="J48" s="440"/>
      <c r="K48" s="648">
        <v>2.0019999999999998</v>
      </c>
      <c r="L48" s="346">
        <v>2.0019999999999998</v>
      </c>
      <c r="M48" s="346">
        <v>2.0019999999999998</v>
      </c>
      <c r="N48" s="346">
        <v>2.0019999999999998</v>
      </c>
      <c r="O48" s="346">
        <v>2.0019999999999998</v>
      </c>
      <c r="P48" s="346">
        <v>2.0019999999999998</v>
      </c>
      <c r="Q48" s="346">
        <v>2.0019999999999998</v>
      </c>
      <c r="R48" s="346">
        <v>2.0019999999999998</v>
      </c>
      <c r="S48" s="346">
        <v>2.0019999999999998</v>
      </c>
      <c r="T48" s="346">
        <v>2.0019999999999998</v>
      </c>
      <c r="U48" s="346">
        <v>2.0019999999999998</v>
      </c>
      <c r="V48" s="346">
        <v>2.0019999999999998</v>
      </c>
      <c r="W48" s="346">
        <v>2.0019999999999998</v>
      </c>
      <c r="X48" s="346">
        <v>2.0019999999999998</v>
      </c>
      <c r="Y48" s="346">
        <v>2.0019999999999998</v>
      </c>
      <c r="Z48" s="346">
        <v>2.0019999999999998</v>
      </c>
      <c r="AA48" s="346">
        <v>2.0019999999999998</v>
      </c>
      <c r="AB48" s="346">
        <v>2.0019999999999998</v>
      </c>
      <c r="AC48" s="346">
        <v>2.0019999999999998</v>
      </c>
      <c r="AD48" s="346">
        <v>2.0019999999999998</v>
      </c>
      <c r="AE48" s="346">
        <v>2.0019999999999998</v>
      </c>
      <c r="AF48" s="346">
        <v>2.0019999999999998</v>
      </c>
      <c r="AG48" s="346">
        <v>2.0019999999999998</v>
      </c>
      <c r="AH48" s="346">
        <v>2.0019999999999998</v>
      </c>
      <c r="AI48" s="346">
        <v>2.0019999999999998</v>
      </c>
      <c r="AJ48" s="346">
        <v>2.0019999999999998</v>
      </c>
    </row>
    <row r="49" spans="1:36" x14ac:dyDescent="0.2">
      <c r="A49" s="203"/>
      <c r="B49" s="725"/>
      <c r="C49" s="430" t="s">
        <v>483</v>
      </c>
      <c r="D49" s="482" t="s">
        <v>304</v>
      </c>
      <c r="E49" s="479" t="s">
        <v>305</v>
      </c>
      <c r="F49" s="318" t="s">
        <v>274</v>
      </c>
      <c r="G49" s="559">
        <v>2</v>
      </c>
      <c r="H49" s="636"/>
      <c r="I49" s="440"/>
      <c r="J49" s="440"/>
      <c r="K49" s="648">
        <v>200.25</v>
      </c>
      <c r="L49" s="346">
        <v>197.75</v>
      </c>
      <c r="M49" s="346">
        <v>190.9</v>
      </c>
      <c r="N49" s="346">
        <v>182.02500000000001</v>
      </c>
      <c r="O49" s="346">
        <v>172.15</v>
      </c>
      <c r="P49" s="346">
        <v>162.27500000000001</v>
      </c>
      <c r="Q49" s="346">
        <v>145.41800000000001</v>
      </c>
      <c r="R49" s="346">
        <v>128.68299999999999</v>
      </c>
      <c r="S49" s="346">
        <v>112.045</v>
      </c>
      <c r="T49" s="346">
        <v>95.484999999999999</v>
      </c>
      <c r="U49" s="346">
        <v>78.986999999999995</v>
      </c>
      <c r="V49" s="346">
        <v>62.539000000000001</v>
      </c>
      <c r="W49" s="346">
        <v>46.131</v>
      </c>
      <c r="X49" s="346">
        <v>29.754999999999999</v>
      </c>
      <c r="Y49" s="346">
        <v>13.404999999999999</v>
      </c>
      <c r="Z49" s="346">
        <v>13.404999999999999</v>
      </c>
      <c r="AA49" s="346">
        <v>13.404999999999999</v>
      </c>
      <c r="AB49" s="346">
        <v>13.404999999999999</v>
      </c>
      <c r="AC49" s="346">
        <v>13.404999999999999</v>
      </c>
      <c r="AD49" s="346">
        <v>13.404999999999999</v>
      </c>
      <c r="AE49" s="346">
        <v>13.404999999999999</v>
      </c>
      <c r="AF49" s="346">
        <v>13.404999999999999</v>
      </c>
      <c r="AG49" s="346">
        <v>13.404999999999999</v>
      </c>
      <c r="AH49" s="346">
        <v>13.404999999999999</v>
      </c>
      <c r="AI49" s="346">
        <v>13.404999999999999</v>
      </c>
      <c r="AJ49" s="346">
        <v>13.404999999999999</v>
      </c>
    </row>
    <row r="50" spans="1:36" x14ac:dyDescent="0.2">
      <c r="A50" s="203"/>
      <c r="B50" s="725"/>
      <c r="C50" s="430" t="s">
        <v>484</v>
      </c>
      <c r="D50" s="482" t="s">
        <v>307</v>
      </c>
      <c r="E50" s="479" t="s">
        <v>279</v>
      </c>
      <c r="F50" s="318" t="s">
        <v>274</v>
      </c>
      <c r="G50" s="559">
        <v>2</v>
      </c>
      <c r="H50" s="636"/>
      <c r="I50" s="440"/>
      <c r="J50" s="440"/>
      <c r="K50" s="648">
        <v>5.7889999999999997</v>
      </c>
      <c r="L50" s="346">
        <v>5.7889999999999997</v>
      </c>
      <c r="M50" s="346">
        <v>5.7889999999999997</v>
      </c>
      <c r="N50" s="346">
        <v>5.7889999999999997</v>
      </c>
      <c r="O50" s="346">
        <v>5.7889999999999997</v>
      </c>
      <c r="P50" s="346">
        <v>5.7889999999999997</v>
      </c>
      <c r="Q50" s="346">
        <v>5.7889999999999997</v>
      </c>
      <c r="R50" s="346">
        <v>5.7889999999999997</v>
      </c>
      <c r="S50" s="346">
        <v>5.7889999999999997</v>
      </c>
      <c r="T50" s="346">
        <v>5.7889999999999997</v>
      </c>
      <c r="U50" s="346">
        <v>5.7889999999999997</v>
      </c>
      <c r="V50" s="346">
        <v>5.7889999999999997</v>
      </c>
      <c r="W50" s="346">
        <v>5.7889999999999997</v>
      </c>
      <c r="X50" s="346">
        <v>5.7889999999999997</v>
      </c>
      <c r="Y50" s="346">
        <v>5.7889999999999997</v>
      </c>
      <c r="Z50" s="346">
        <v>5.7889999999999997</v>
      </c>
      <c r="AA50" s="346">
        <v>5.7889999999999997</v>
      </c>
      <c r="AB50" s="346">
        <v>5.7889999999999997</v>
      </c>
      <c r="AC50" s="346">
        <v>5.7889999999999997</v>
      </c>
      <c r="AD50" s="346">
        <v>5.7889999999999997</v>
      </c>
      <c r="AE50" s="346">
        <v>5.7889999999999997</v>
      </c>
      <c r="AF50" s="346">
        <v>5.7889999999999997</v>
      </c>
      <c r="AG50" s="346">
        <v>5.7889999999999997</v>
      </c>
      <c r="AH50" s="346">
        <v>5.7889999999999997</v>
      </c>
      <c r="AI50" s="346">
        <v>5.7889999999999997</v>
      </c>
      <c r="AJ50" s="389">
        <v>5.7889999999999997</v>
      </c>
    </row>
    <row r="51" spans="1:36" ht="15.75" thickBot="1" x14ac:dyDescent="0.25">
      <c r="A51" s="203"/>
      <c r="B51" s="726"/>
      <c r="C51" s="496" t="s">
        <v>485</v>
      </c>
      <c r="D51" s="497" t="s">
        <v>309</v>
      </c>
      <c r="E51" s="492" t="s">
        <v>486</v>
      </c>
      <c r="F51" s="499" t="s">
        <v>274</v>
      </c>
      <c r="G51" s="499">
        <v>2</v>
      </c>
      <c r="H51" s="654"/>
      <c r="I51" s="440"/>
      <c r="J51" s="440"/>
      <c r="K51" s="627">
        <f>K38+K39+K40+K41+K48+K49+K50</f>
        <v>320.47699999999998</v>
      </c>
      <c r="L51" s="487">
        <f t="shared" ref="L51:AJ51" si="7">L38+L39+L40+L41+L48+L49+L50</f>
        <v>324.4262542513967</v>
      </c>
      <c r="M51" s="487">
        <f t="shared" si="7"/>
        <v>329.16748883458843</v>
      </c>
      <c r="N51" s="487">
        <f t="shared" si="7"/>
        <v>333.16812896469708</v>
      </c>
      <c r="O51" s="487">
        <f t="shared" si="7"/>
        <v>336.75067002417973</v>
      </c>
      <c r="P51" s="487">
        <f t="shared" si="7"/>
        <v>340.83484875826753</v>
      </c>
      <c r="Q51" s="487">
        <f t="shared" si="7"/>
        <v>345.03627991244622</v>
      </c>
      <c r="R51" s="487">
        <f t="shared" si="7"/>
        <v>348.89559757651585</v>
      </c>
      <c r="S51" s="487">
        <f t="shared" si="7"/>
        <v>352.36674425378357</v>
      </c>
      <c r="T51" s="487">
        <f t="shared" si="7"/>
        <v>355.91232455226128</v>
      </c>
      <c r="U51" s="487">
        <f t="shared" si="7"/>
        <v>359.31206994893091</v>
      </c>
      <c r="V51" s="487">
        <f t="shared" si="7"/>
        <v>362.49058288133165</v>
      </c>
      <c r="W51" s="487">
        <f t="shared" si="7"/>
        <v>365.48958282202739</v>
      </c>
      <c r="X51" s="487">
        <f t="shared" si="7"/>
        <v>368.35202567672405</v>
      </c>
      <c r="Y51" s="487">
        <f t="shared" si="7"/>
        <v>371.11286903788078</v>
      </c>
      <c r="Z51" s="487">
        <f t="shared" si="7"/>
        <v>373.8342744160305</v>
      </c>
      <c r="AA51" s="487">
        <f t="shared" si="7"/>
        <v>376.52663648026316</v>
      </c>
      <c r="AB51" s="487">
        <f t="shared" si="7"/>
        <v>379.20498196072487</v>
      </c>
      <c r="AC51" s="487">
        <f t="shared" si="7"/>
        <v>381.87915526215056</v>
      </c>
      <c r="AD51" s="487">
        <f t="shared" si="7"/>
        <v>384.53849803209727</v>
      </c>
      <c r="AE51" s="487">
        <f t="shared" si="7"/>
        <v>387.19029573735099</v>
      </c>
      <c r="AF51" s="487">
        <f t="shared" si="7"/>
        <v>389.82855489601968</v>
      </c>
      <c r="AG51" s="487">
        <f t="shared" si="7"/>
        <v>392.44873093326038</v>
      </c>
      <c r="AH51" s="487">
        <f t="shared" si="7"/>
        <v>395.04995784644808</v>
      </c>
      <c r="AI51" s="487">
        <f t="shared" si="7"/>
        <v>397.63496037044973</v>
      </c>
      <c r="AJ51" s="611">
        <f t="shared" si="7"/>
        <v>400.20470013674947</v>
      </c>
    </row>
    <row r="52" spans="1:36" ht="15.75" thickBot="1" x14ac:dyDescent="0.25">
      <c r="A52" s="203"/>
      <c r="B52" s="714" t="s">
        <v>311</v>
      </c>
      <c r="C52" s="410" t="s">
        <v>487</v>
      </c>
      <c r="D52" s="494" t="s">
        <v>313</v>
      </c>
      <c r="E52" s="479" t="s">
        <v>305</v>
      </c>
      <c r="F52" s="480" t="s">
        <v>274</v>
      </c>
      <c r="G52" s="480">
        <v>2</v>
      </c>
      <c r="H52" s="658"/>
      <c r="I52" s="338"/>
      <c r="J52" s="338"/>
      <c r="K52" s="625">
        <v>12.606</v>
      </c>
      <c r="L52" s="481">
        <v>12.6790668196666</v>
      </c>
      <c r="M52" s="481">
        <v>12.824481478514601</v>
      </c>
      <c r="N52" s="481">
        <v>12.9579611398335</v>
      </c>
      <c r="O52" s="481">
        <v>13.0952134013584</v>
      </c>
      <c r="P52" s="481">
        <v>13.2324443831792</v>
      </c>
      <c r="Q52" s="481">
        <v>13.325102639504999</v>
      </c>
      <c r="R52" s="481">
        <v>13.5020247958658</v>
      </c>
      <c r="S52" s="481">
        <v>13.6841355434593</v>
      </c>
      <c r="T52" s="481">
        <v>13.874348848026401</v>
      </c>
      <c r="U52" s="481">
        <v>14.0723359222624</v>
      </c>
      <c r="V52" s="481">
        <v>14.257627328801901</v>
      </c>
      <c r="W52" s="481">
        <v>14.5785249740838</v>
      </c>
      <c r="X52" s="481">
        <v>14.818135197541402</v>
      </c>
      <c r="Y52" s="481">
        <v>15.026618525258797</v>
      </c>
      <c r="Z52" s="481">
        <v>15.193215043541999</v>
      </c>
      <c r="AA52" s="481">
        <v>15.3365363519941</v>
      </c>
      <c r="AB52" s="481">
        <v>15.479814554439201</v>
      </c>
      <c r="AC52" s="481">
        <v>15.6393298104054</v>
      </c>
      <c r="AD52" s="481">
        <v>15.807856442077101</v>
      </c>
      <c r="AE52" s="481">
        <v>15.977297465504702</v>
      </c>
      <c r="AF52" s="481">
        <v>16.163149055207402</v>
      </c>
      <c r="AG52" s="481">
        <v>16.374143763000902</v>
      </c>
      <c r="AH52" s="481">
        <v>16.6002275046223</v>
      </c>
      <c r="AI52" s="481">
        <v>16.847082054370297</v>
      </c>
      <c r="AJ52" s="473">
        <v>17.0972147397237</v>
      </c>
    </row>
    <row r="53" spans="1:36" ht="15.75" thickBot="1" x14ac:dyDescent="0.25">
      <c r="A53" s="203"/>
      <c r="B53" s="725"/>
      <c r="C53" s="430" t="s">
        <v>488</v>
      </c>
      <c r="D53" s="495" t="s">
        <v>315</v>
      </c>
      <c r="E53" s="479" t="s">
        <v>305</v>
      </c>
      <c r="F53" s="318" t="s">
        <v>274</v>
      </c>
      <c r="G53" s="480">
        <v>2</v>
      </c>
      <c r="H53" s="635"/>
      <c r="I53" s="440"/>
      <c r="J53" s="440"/>
      <c r="K53" s="627">
        <v>1.534</v>
      </c>
      <c r="L53" s="365">
        <v>1.534</v>
      </c>
      <c r="M53" s="365">
        <v>1.534</v>
      </c>
      <c r="N53" s="365">
        <v>1.534</v>
      </c>
      <c r="O53" s="365">
        <v>1.534</v>
      </c>
      <c r="P53" s="365">
        <v>1.534</v>
      </c>
      <c r="Q53" s="365">
        <v>1.534</v>
      </c>
      <c r="R53" s="365">
        <v>1.534</v>
      </c>
      <c r="S53" s="365">
        <v>1.534</v>
      </c>
      <c r="T53" s="365">
        <v>1.534</v>
      </c>
      <c r="U53" s="365">
        <v>1.534</v>
      </c>
      <c r="V53" s="365">
        <v>1.534</v>
      </c>
      <c r="W53" s="365">
        <v>1.534</v>
      </c>
      <c r="X53" s="365">
        <v>1.534</v>
      </c>
      <c r="Y53" s="365">
        <v>1.534</v>
      </c>
      <c r="Z53" s="365">
        <v>1.534</v>
      </c>
      <c r="AA53" s="365">
        <v>1.534</v>
      </c>
      <c r="AB53" s="365">
        <v>1.534</v>
      </c>
      <c r="AC53" s="365">
        <v>1.534</v>
      </c>
      <c r="AD53" s="365">
        <v>1.534</v>
      </c>
      <c r="AE53" s="365">
        <v>1.534</v>
      </c>
      <c r="AF53" s="365">
        <v>1.534</v>
      </c>
      <c r="AG53" s="365">
        <v>1.534</v>
      </c>
      <c r="AH53" s="365">
        <v>1.534</v>
      </c>
      <c r="AI53" s="365">
        <v>1.534</v>
      </c>
      <c r="AJ53" s="389">
        <v>1.534</v>
      </c>
    </row>
    <row r="54" spans="1:36" ht="15.75" thickBot="1" x14ac:dyDescent="0.25">
      <c r="A54" s="178"/>
      <c r="B54" s="725"/>
      <c r="C54" s="430" t="s">
        <v>489</v>
      </c>
      <c r="D54" s="495" t="s">
        <v>317</v>
      </c>
      <c r="E54" s="479" t="s">
        <v>305</v>
      </c>
      <c r="F54" s="318" t="s">
        <v>274</v>
      </c>
      <c r="G54" s="480">
        <v>2</v>
      </c>
      <c r="H54" s="635"/>
      <c r="I54" s="325"/>
      <c r="J54" s="325"/>
      <c r="K54" s="627">
        <v>209.86500000000001</v>
      </c>
      <c r="L54" s="365">
        <v>223.43418721128225</v>
      </c>
      <c r="M54" s="365">
        <v>248.72467998275823</v>
      </c>
      <c r="N54" s="365">
        <v>277.06986351102955</v>
      </c>
      <c r="O54" s="365">
        <v>306.85798183726087</v>
      </c>
      <c r="P54" s="365">
        <v>338.14004970963566</v>
      </c>
      <c r="Q54" s="365">
        <v>386.82285244328563</v>
      </c>
      <c r="R54" s="365">
        <v>435.405700354266</v>
      </c>
      <c r="S54" s="365">
        <v>483.7919496308001</v>
      </c>
      <c r="T54" s="365">
        <v>533.00725589381091</v>
      </c>
      <c r="U54" s="365">
        <v>582.44499487403402</v>
      </c>
      <c r="V54" s="365">
        <v>631.72786075259205</v>
      </c>
      <c r="W54" s="365">
        <v>680.90236805729671</v>
      </c>
      <c r="X54" s="365">
        <v>729.63833599665702</v>
      </c>
      <c r="Y54" s="365">
        <v>777.10928960442891</v>
      </c>
      <c r="Z54" s="365">
        <v>780.84025046352508</v>
      </c>
      <c r="AA54" s="365">
        <v>784.33619944984287</v>
      </c>
      <c r="AB54" s="365">
        <v>787.754686894987</v>
      </c>
      <c r="AC54" s="365">
        <v>791.24897535291495</v>
      </c>
      <c r="AD54" s="365">
        <v>794.89427123964344</v>
      </c>
      <c r="AE54" s="365">
        <v>799.03081493752541</v>
      </c>
      <c r="AF54" s="365">
        <v>803.02945360399838</v>
      </c>
      <c r="AG54" s="365">
        <v>807.12792521632605</v>
      </c>
      <c r="AH54" s="365">
        <v>811.35566087938469</v>
      </c>
      <c r="AI54" s="365">
        <v>815.7156031826504</v>
      </c>
      <c r="AJ54" s="420">
        <v>820.09331260686713</v>
      </c>
    </row>
    <row r="55" spans="1:36" x14ac:dyDescent="0.2">
      <c r="A55" s="178"/>
      <c r="B55" s="725"/>
      <c r="C55" s="430" t="s">
        <v>490</v>
      </c>
      <c r="D55" s="482" t="s">
        <v>319</v>
      </c>
      <c r="E55" s="479" t="s">
        <v>305</v>
      </c>
      <c r="F55" s="318" t="s">
        <v>274</v>
      </c>
      <c r="G55" s="480">
        <v>2</v>
      </c>
      <c r="H55" s="654"/>
      <c r="I55" s="440"/>
      <c r="J55" s="440"/>
      <c r="K55" s="648">
        <v>521.18700000000001</v>
      </c>
      <c r="L55" s="365">
        <v>514.40205191023369</v>
      </c>
      <c r="M55" s="365">
        <v>498.12949102950182</v>
      </c>
      <c r="N55" s="365">
        <v>476.78082941017146</v>
      </c>
      <c r="O55" s="365">
        <v>452.422579789709</v>
      </c>
      <c r="P55" s="365">
        <v>427.78366987330321</v>
      </c>
      <c r="Q55" s="365">
        <v>385.8047103480634</v>
      </c>
      <c r="R55" s="365">
        <v>342.95970205235005</v>
      </c>
      <c r="S55" s="365">
        <v>299.37204490057383</v>
      </c>
      <c r="T55" s="365">
        <v>255.11484083148414</v>
      </c>
      <c r="U55" s="365">
        <v>210.32544409994986</v>
      </c>
      <c r="V55" s="365">
        <v>165.17642820021791</v>
      </c>
      <c r="W55" s="365">
        <v>119.97744687281224</v>
      </c>
      <c r="X55" s="365">
        <v>75.093719290628997</v>
      </c>
      <c r="Y55" s="365">
        <v>31.274288171651914</v>
      </c>
      <c r="Z55" s="365">
        <v>31.161461655942947</v>
      </c>
      <c r="AA55" s="365">
        <v>31.044670645850069</v>
      </c>
      <c r="AB55" s="365">
        <v>30.928724140861096</v>
      </c>
      <c r="AC55" s="365">
        <v>30.818605926521041</v>
      </c>
      <c r="AD55" s="365">
        <v>30.718083538924745</v>
      </c>
      <c r="AE55" s="365">
        <v>30.639212962875536</v>
      </c>
      <c r="AF55" s="365">
        <v>30.557964782183543</v>
      </c>
      <c r="AG55" s="365">
        <v>30.483813772470111</v>
      </c>
      <c r="AH55" s="365">
        <v>30.417729263728205</v>
      </c>
      <c r="AI55" s="365">
        <v>30.359333677809651</v>
      </c>
      <c r="AJ55" s="420">
        <v>30.304089360506904</v>
      </c>
    </row>
    <row r="56" spans="1:36" ht="15.75" thickBot="1" x14ac:dyDescent="0.25">
      <c r="A56" s="178"/>
      <c r="B56" s="726"/>
      <c r="C56" s="490" t="s">
        <v>491</v>
      </c>
      <c r="D56" s="491" t="s">
        <v>321</v>
      </c>
      <c r="E56" s="492" t="s">
        <v>492</v>
      </c>
      <c r="F56" s="560" t="s">
        <v>274</v>
      </c>
      <c r="G56" s="513">
        <v>2</v>
      </c>
      <c r="H56" s="656"/>
      <c r="I56" s="332"/>
      <c r="J56" s="332"/>
      <c r="K56" s="639">
        <f t="shared" ref="K56:AJ56" si="8">K54+K55+K52+K53</f>
        <v>745.19200000000001</v>
      </c>
      <c r="L56" s="333">
        <f t="shared" si="8"/>
        <v>752.04930594118252</v>
      </c>
      <c r="M56" s="333">
        <f t="shared" si="8"/>
        <v>761.21265249077464</v>
      </c>
      <c r="N56" s="333">
        <f t="shared" si="8"/>
        <v>768.34265406103452</v>
      </c>
      <c r="O56" s="333">
        <f t="shared" si="8"/>
        <v>773.90977502832823</v>
      </c>
      <c r="P56" s="333">
        <f t="shared" si="8"/>
        <v>780.69016396611812</v>
      </c>
      <c r="Q56" s="333">
        <f t="shared" si="8"/>
        <v>787.48666543085392</v>
      </c>
      <c r="R56" s="333">
        <f t="shared" si="8"/>
        <v>793.40142720248195</v>
      </c>
      <c r="S56" s="333">
        <f t="shared" si="8"/>
        <v>798.38213007483319</v>
      </c>
      <c r="T56" s="333">
        <f t="shared" si="8"/>
        <v>803.53044557332146</v>
      </c>
      <c r="U56" s="333">
        <f t="shared" si="8"/>
        <v>808.37677489624627</v>
      </c>
      <c r="V56" s="333">
        <f t="shared" si="8"/>
        <v>812.69591628161186</v>
      </c>
      <c r="W56" s="333">
        <f t="shared" si="8"/>
        <v>816.99233990419282</v>
      </c>
      <c r="X56" s="333">
        <f t="shared" si="8"/>
        <v>821.08419048482745</v>
      </c>
      <c r="Y56" s="333">
        <f t="shared" si="8"/>
        <v>824.94419630133962</v>
      </c>
      <c r="Z56" s="333">
        <f t="shared" si="8"/>
        <v>828.72892716300998</v>
      </c>
      <c r="AA56" s="333">
        <f t="shared" si="8"/>
        <v>832.25140644768703</v>
      </c>
      <c r="AB56" s="333">
        <f t="shared" si="8"/>
        <v>835.6972255902873</v>
      </c>
      <c r="AC56" s="333">
        <f t="shared" si="8"/>
        <v>839.24091108984146</v>
      </c>
      <c r="AD56" s="333">
        <f t="shared" si="8"/>
        <v>842.95421122064522</v>
      </c>
      <c r="AE56" s="333">
        <f t="shared" si="8"/>
        <v>847.18132536590554</v>
      </c>
      <c r="AF56" s="333">
        <f t="shared" si="8"/>
        <v>851.2845674413893</v>
      </c>
      <c r="AG56" s="333">
        <f t="shared" si="8"/>
        <v>855.51988275179701</v>
      </c>
      <c r="AH56" s="333">
        <f t="shared" si="8"/>
        <v>859.90761764773526</v>
      </c>
      <c r="AI56" s="333">
        <f t="shared" si="8"/>
        <v>864.45601891483034</v>
      </c>
      <c r="AJ56" s="383">
        <f t="shared" si="8"/>
        <v>869.02861670709763</v>
      </c>
    </row>
    <row r="57" spans="1:36" ht="25.5" x14ac:dyDescent="0.2">
      <c r="A57" s="178"/>
      <c r="B57" s="722" t="s">
        <v>323</v>
      </c>
      <c r="C57" s="561" t="s">
        <v>493</v>
      </c>
      <c r="D57" s="562" t="s">
        <v>325</v>
      </c>
      <c r="E57" s="563" t="s">
        <v>494</v>
      </c>
      <c r="F57" s="515" t="s">
        <v>327</v>
      </c>
      <c r="G57" s="564">
        <v>1</v>
      </c>
      <c r="H57" s="664"/>
      <c r="I57" s="565"/>
      <c r="J57" s="565"/>
      <c r="K57" s="671">
        <f t="shared" ref="K57:AJ57" si="9">K54/K41</f>
        <v>2.177881322513024</v>
      </c>
      <c r="L57" s="566">
        <f t="shared" si="9"/>
        <v>2.1767627292017178</v>
      </c>
      <c r="M57" s="566">
        <f t="shared" si="9"/>
        <v>2.1804503186347115</v>
      </c>
      <c r="N57" s="566">
        <f t="shared" si="9"/>
        <v>2.1854402389639542</v>
      </c>
      <c r="O57" s="566">
        <f t="shared" si="9"/>
        <v>2.1907263089345386</v>
      </c>
      <c r="P57" s="566">
        <f t="shared" si="9"/>
        <v>2.1976490652197689</v>
      </c>
      <c r="Q57" s="566">
        <f t="shared" si="9"/>
        <v>2.2134925077176102</v>
      </c>
      <c r="R57" s="566">
        <f t="shared" si="9"/>
        <v>2.2307330684946254</v>
      </c>
      <c r="S57" s="566">
        <f t="shared" si="9"/>
        <v>2.2488552641960822</v>
      </c>
      <c r="T57" s="566">
        <f t="shared" si="9"/>
        <v>2.2674637779419831</v>
      </c>
      <c r="U57" s="566">
        <f t="shared" si="9"/>
        <v>2.2858975244537105</v>
      </c>
      <c r="V57" s="566">
        <f t="shared" si="9"/>
        <v>2.3033930337525179</v>
      </c>
      <c r="W57" s="566">
        <f t="shared" si="9"/>
        <v>2.3199351081726789</v>
      </c>
      <c r="X57" s="566">
        <f t="shared" si="9"/>
        <v>2.3342975987356316</v>
      </c>
      <c r="Y57" s="566">
        <f t="shared" si="9"/>
        <v>2.3440956887486588</v>
      </c>
      <c r="Z57" s="566">
        <f t="shared" si="9"/>
        <v>2.3373338033679532</v>
      </c>
      <c r="AA57" s="566">
        <f t="shared" si="9"/>
        <v>2.3301774825080233</v>
      </c>
      <c r="AB57" s="566">
        <f t="shared" si="9"/>
        <v>2.3229953796745413</v>
      </c>
      <c r="AC57" s="566">
        <f t="shared" si="9"/>
        <v>2.3161690809241327</v>
      </c>
      <c r="AD57" s="566">
        <f t="shared" si="9"/>
        <v>2.3099806488345771</v>
      </c>
      <c r="AE57" s="566">
        <f t="shared" si="9"/>
        <v>2.3053487398211856</v>
      </c>
      <c r="AF57" s="566">
        <f t="shared" si="9"/>
        <v>2.3004769670582648</v>
      </c>
      <c r="AG57" s="566">
        <f t="shared" si="9"/>
        <v>2.2960758079298658</v>
      </c>
      <c r="AH57" s="566">
        <f t="shared" si="9"/>
        <v>2.2922235553216264</v>
      </c>
      <c r="AI57" s="566">
        <f t="shared" si="9"/>
        <v>2.288899099393765</v>
      </c>
      <c r="AJ57" s="567">
        <f t="shared" si="9"/>
        <v>2.2857662204106348</v>
      </c>
    </row>
    <row r="58" spans="1:36" ht="15.75" thickBot="1" x14ac:dyDescent="0.25">
      <c r="A58" s="178"/>
      <c r="B58" s="717"/>
      <c r="C58" s="490" t="s">
        <v>495</v>
      </c>
      <c r="D58" s="511" t="s">
        <v>329</v>
      </c>
      <c r="E58" s="492" t="s">
        <v>330</v>
      </c>
      <c r="F58" s="512" t="s">
        <v>327</v>
      </c>
      <c r="G58" s="513">
        <v>1</v>
      </c>
      <c r="H58" s="656"/>
      <c r="I58" s="332"/>
      <c r="J58" s="332"/>
      <c r="K58" s="639">
        <f t="shared" ref="K58:AJ58" si="10">K55/K49</f>
        <v>2.6026816479400749</v>
      </c>
      <c r="L58" s="333">
        <f>L55/L49</f>
        <v>2.6012745987875281</v>
      </c>
      <c r="M58" s="333">
        <f t="shared" si="10"/>
        <v>2.6093739708198105</v>
      </c>
      <c r="N58" s="333">
        <f t="shared" si="10"/>
        <v>2.6193150908401122</v>
      </c>
      <c r="O58" s="333">
        <f t="shared" si="10"/>
        <v>2.6280719128069068</v>
      </c>
      <c r="P58" s="333">
        <f t="shared" si="10"/>
        <v>2.636164966096461</v>
      </c>
      <c r="Q58" s="333">
        <f t="shared" si="10"/>
        <v>2.6530739684775155</v>
      </c>
      <c r="R58" s="333">
        <f t="shared" si="10"/>
        <v>2.6651515899718694</v>
      </c>
      <c r="S58" s="333">
        <f t="shared" si="10"/>
        <v>2.6718911589144883</v>
      </c>
      <c r="T58" s="333">
        <f t="shared" si="10"/>
        <v>2.6717792410481662</v>
      </c>
      <c r="U58" s="333">
        <f t="shared" si="10"/>
        <v>2.6627855735747641</v>
      </c>
      <c r="V58" s="333">
        <f t="shared" si="10"/>
        <v>2.6411747581543983</v>
      </c>
      <c r="W58" s="333">
        <f t="shared" si="10"/>
        <v>2.6007987442893552</v>
      </c>
      <c r="X58" s="333">
        <f t="shared" si="10"/>
        <v>2.5237344745632329</v>
      </c>
      <c r="Y58" s="333">
        <f t="shared" si="10"/>
        <v>2.3330315681948464</v>
      </c>
      <c r="Z58" s="333">
        <f t="shared" si="10"/>
        <v>2.3246148195406899</v>
      </c>
      <c r="AA58" s="333">
        <f t="shared" si="10"/>
        <v>2.3159023234502105</v>
      </c>
      <c r="AB58" s="333">
        <f t="shared" si="10"/>
        <v>2.3072528266214918</v>
      </c>
      <c r="AC58" s="333">
        <f t="shared" si="10"/>
        <v>2.2990381146229795</v>
      </c>
      <c r="AD58" s="333">
        <f t="shared" si="10"/>
        <v>2.29153924199364</v>
      </c>
      <c r="AE58" s="333">
        <f t="shared" si="10"/>
        <v>2.2856555735080595</v>
      </c>
      <c r="AF58" s="333">
        <f t="shared" si="10"/>
        <v>2.279594538021898</v>
      </c>
      <c r="AG58" s="333">
        <f t="shared" si="10"/>
        <v>2.2740629446079903</v>
      </c>
      <c r="AH58" s="333">
        <f t="shared" si="10"/>
        <v>2.2691331043437679</v>
      </c>
      <c r="AI58" s="333">
        <f t="shared" si="10"/>
        <v>2.2647768502655468</v>
      </c>
      <c r="AJ58" s="383">
        <f t="shared" si="10"/>
        <v>2.260655677770004</v>
      </c>
    </row>
    <row r="59" spans="1:36" x14ac:dyDescent="0.2">
      <c r="A59" s="178"/>
      <c r="B59" s="722" t="s">
        <v>331</v>
      </c>
      <c r="C59" s="568" t="s">
        <v>496</v>
      </c>
      <c r="D59" s="569" t="s">
        <v>333</v>
      </c>
      <c r="E59" s="514" t="s">
        <v>497</v>
      </c>
      <c r="F59" s="505" t="s">
        <v>210</v>
      </c>
      <c r="G59" s="515">
        <v>0</v>
      </c>
      <c r="H59" s="660"/>
      <c r="I59" s="516"/>
      <c r="J59" s="516"/>
      <c r="K59" s="650">
        <f t="shared" ref="K59:AJ59" si="11">K41/(K41+K49)</f>
        <v>0.32487559505347052</v>
      </c>
      <c r="L59" s="517">
        <f t="shared" si="11"/>
        <v>0.34170047428969164</v>
      </c>
      <c r="M59" s="517">
        <f t="shared" si="11"/>
        <v>0.37403746086388456</v>
      </c>
      <c r="N59" s="517">
        <f t="shared" si="11"/>
        <v>0.41055012896456644</v>
      </c>
      <c r="O59" s="517">
        <f t="shared" si="11"/>
        <v>0.4486283450816923</v>
      </c>
      <c r="P59" s="517">
        <f t="shared" si="11"/>
        <v>0.48669802675898732</v>
      </c>
      <c r="Q59" s="517">
        <f t="shared" si="11"/>
        <v>0.54581683791521474</v>
      </c>
      <c r="R59" s="517">
        <f t="shared" si="11"/>
        <v>0.6026684075717117</v>
      </c>
      <c r="S59" s="517">
        <f t="shared" si="11"/>
        <v>0.65753602113482434</v>
      </c>
      <c r="T59" s="517">
        <f t="shared" si="11"/>
        <v>0.71113522752770708</v>
      </c>
      <c r="U59" s="517">
        <f t="shared" si="11"/>
        <v>0.76336054009804244</v>
      </c>
      <c r="V59" s="517">
        <f t="shared" si="11"/>
        <v>0.81431341110690636</v>
      </c>
      <c r="W59" s="517">
        <f t="shared" si="11"/>
        <v>0.86417341990298058</v>
      </c>
      <c r="X59" s="517">
        <f t="shared" si="11"/>
        <v>0.91308043015120144</v>
      </c>
      <c r="Y59" s="517">
        <f t="shared" si="11"/>
        <v>0.96113622355969341</v>
      </c>
      <c r="Z59" s="517">
        <f t="shared" si="11"/>
        <v>0.96142202448618708</v>
      </c>
      <c r="AA59" s="517">
        <f t="shared" si="11"/>
        <v>0.96170047476171461</v>
      </c>
      <c r="AB59" s="517">
        <f t="shared" si="11"/>
        <v>0.9619734222812939</v>
      </c>
      <c r="AC59" s="517">
        <f t="shared" si="11"/>
        <v>0.9622420632059282</v>
      </c>
      <c r="AD59" s="517">
        <f t="shared" si="11"/>
        <v>0.96250537981452966</v>
      </c>
      <c r="AE59" s="517">
        <f t="shared" si="11"/>
        <v>0.96276426883775501</v>
      </c>
      <c r="AF59" s="517">
        <f t="shared" si="11"/>
        <v>0.96301822605056631</v>
      </c>
      <c r="AG59" s="517">
        <f t="shared" si="11"/>
        <v>0.96326692250448676</v>
      </c>
      <c r="AH59" s="517">
        <f t="shared" si="11"/>
        <v>0.96351041433632501</v>
      </c>
      <c r="AI59" s="517">
        <f t="shared" si="11"/>
        <v>0.96374910891655396</v>
      </c>
      <c r="AJ59" s="570">
        <f t="shared" si="11"/>
        <v>0.96398322405362424</v>
      </c>
    </row>
    <row r="60" spans="1:36" ht="15.75" thickBot="1" x14ac:dyDescent="0.25">
      <c r="A60" s="178"/>
      <c r="B60" s="717"/>
      <c r="C60" s="490" t="s">
        <v>498</v>
      </c>
      <c r="D60" s="511" t="s">
        <v>336</v>
      </c>
      <c r="E60" s="492" t="s">
        <v>499</v>
      </c>
      <c r="F60" s="513" t="s">
        <v>210</v>
      </c>
      <c r="G60" s="512">
        <v>0</v>
      </c>
      <c r="H60" s="661"/>
      <c r="I60" s="571"/>
      <c r="J60" s="571"/>
      <c r="K60" s="672">
        <f t="shared" ref="K60:AJ60" si="12">K41/(K41+K48+K50+K49)</f>
        <v>0.3165606120833237</v>
      </c>
      <c r="L60" s="521">
        <f t="shared" si="12"/>
        <v>0.33306222693382947</v>
      </c>
      <c r="M60" s="521">
        <f t="shared" si="12"/>
        <v>0.3647200497591761</v>
      </c>
      <c r="N60" s="521">
        <f t="shared" si="12"/>
        <v>0.40044704108468288</v>
      </c>
      <c r="O60" s="521">
        <f t="shared" si="12"/>
        <v>0.43770606822246882</v>
      </c>
      <c r="P60" s="521">
        <f t="shared" si="12"/>
        <v>0.47499222878168967</v>
      </c>
      <c r="Q60" s="521">
        <f t="shared" si="12"/>
        <v>0.53285067171057832</v>
      </c>
      <c r="R60" s="521">
        <f t="shared" si="12"/>
        <v>0.5885111281307448</v>
      </c>
      <c r="S60" s="521">
        <f t="shared" si="12"/>
        <v>0.64224225319886508</v>
      </c>
      <c r="T60" s="521">
        <f t="shared" si="12"/>
        <v>0.69475999640835673</v>
      </c>
      <c r="U60" s="521">
        <f t="shared" si="12"/>
        <v>0.74594912931157853</v>
      </c>
      <c r="V60" s="521">
        <f t="shared" si="12"/>
        <v>0.79590219347876534</v>
      </c>
      <c r="W60" s="521">
        <f t="shared" si="12"/>
        <v>0.84479421160748092</v>
      </c>
      <c r="X60" s="521">
        <f t="shared" si="12"/>
        <v>0.89276216631122307</v>
      </c>
      <c r="Y60" s="521">
        <f t="shared" si="12"/>
        <v>0.93990594073063849</v>
      </c>
      <c r="Z60" s="521">
        <f t="shared" si="12"/>
        <v>0.94033817597400526</v>
      </c>
      <c r="AA60" s="521">
        <f t="shared" si="12"/>
        <v>0.94075942944784063</v>
      </c>
      <c r="AB60" s="521">
        <f t="shared" si="12"/>
        <v>0.94117248754885963</v>
      </c>
      <c r="AC60" s="521">
        <f t="shared" si="12"/>
        <v>0.94157915359493949</v>
      </c>
      <c r="AD60" s="521">
        <f t="shared" si="12"/>
        <v>0.94197788035308871</v>
      </c>
      <c r="AE60" s="521">
        <f t="shared" si="12"/>
        <v>0.94237001910799989</v>
      </c>
      <c r="AF60" s="521">
        <f t="shared" si="12"/>
        <v>0.94275479990257094</v>
      </c>
      <c r="AG60" s="521">
        <f t="shared" si="12"/>
        <v>0.94313171769089643</v>
      </c>
      <c r="AH60" s="521">
        <f t="shared" si="12"/>
        <v>0.94350085086371238</v>
      </c>
      <c r="AI60" s="521">
        <f t="shared" si="12"/>
        <v>0.943862810729729</v>
      </c>
      <c r="AJ60" s="522">
        <f t="shared" si="12"/>
        <v>0.94421792181990838</v>
      </c>
    </row>
    <row r="61" spans="1:36" x14ac:dyDescent="0.2">
      <c r="A61" s="309"/>
      <c r="B61" s="1"/>
      <c r="C61" s="158"/>
      <c r="D61" s="158"/>
      <c r="E61" s="310"/>
      <c r="F61" s="158"/>
      <c r="G61" s="158"/>
      <c r="H61" s="158"/>
      <c r="I61" s="158"/>
      <c r="J61" s="158"/>
      <c r="K61" s="158"/>
      <c r="L61" s="158"/>
      <c r="M61" s="158"/>
      <c r="N61" s="158"/>
      <c r="O61" s="158"/>
      <c r="P61" s="158"/>
      <c r="Q61" s="158"/>
      <c r="R61" s="158"/>
      <c r="S61" s="158"/>
      <c r="T61" s="158"/>
      <c r="U61" s="158"/>
      <c r="V61" s="158"/>
      <c r="W61" s="158"/>
      <c r="X61" s="158"/>
      <c r="Y61" s="158"/>
      <c r="Z61" s="158"/>
      <c r="AA61" s="158"/>
      <c r="AB61" s="158"/>
      <c r="AC61" s="158"/>
      <c r="AD61" s="158"/>
      <c r="AE61" s="158"/>
      <c r="AF61" s="158"/>
      <c r="AG61" s="158"/>
      <c r="AH61" s="158"/>
      <c r="AI61" s="158"/>
      <c r="AJ61" s="158"/>
    </row>
    <row r="62" spans="1:36" x14ac:dyDescent="0.2">
      <c r="A62" s="205"/>
      <c r="B62" s="205"/>
      <c r="C62" s="205"/>
      <c r="D62" s="140" t="str">
        <f>'TITLE PAGE'!B9</f>
        <v>Company:</v>
      </c>
      <c r="E62" s="142" t="str">
        <f>'TITLE PAGE'!D9</f>
        <v>Portsmouth Water</v>
      </c>
      <c r="F62" s="205"/>
      <c r="G62" s="205"/>
      <c r="H62" s="205"/>
      <c r="I62" s="205"/>
      <c r="J62" s="205"/>
      <c r="K62" s="205"/>
      <c r="L62" s="205"/>
      <c r="M62" s="205"/>
      <c r="N62" s="205"/>
      <c r="O62" s="205"/>
      <c r="P62" s="205"/>
      <c r="Q62" s="205"/>
      <c r="R62" s="205"/>
      <c r="S62" s="205"/>
      <c r="T62" s="205"/>
      <c r="U62" s="205"/>
      <c r="V62" s="205"/>
      <c r="W62" s="205"/>
      <c r="X62" s="205"/>
      <c r="Y62" s="205"/>
      <c r="Z62" s="205"/>
      <c r="AA62" s="205"/>
      <c r="AB62" s="205"/>
      <c r="AC62" s="205"/>
      <c r="AD62" s="205"/>
      <c r="AE62" s="205"/>
      <c r="AF62" s="205"/>
      <c r="AG62" s="205"/>
      <c r="AH62" s="205"/>
      <c r="AI62" s="205"/>
      <c r="AJ62" s="205"/>
    </row>
    <row r="63" spans="1:36" x14ac:dyDescent="0.2">
      <c r="A63" s="205"/>
      <c r="B63" s="205"/>
      <c r="C63" s="205"/>
      <c r="D63" s="144" t="str">
        <f>'TITLE PAGE'!B10</f>
        <v>Resource Zone Name:</v>
      </c>
      <c r="E63" s="146" t="str">
        <f>'TITLE PAGE'!D10</f>
        <v>Company</v>
      </c>
      <c r="F63" s="205"/>
      <c r="G63" s="205"/>
      <c r="H63" s="205"/>
      <c r="I63" s="205"/>
      <c r="J63" s="205"/>
      <c r="K63" s="205"/>
      <c r="L63" s="205"/>
      <c r="M63" s="205"/>
      <c r="N63" s="205"/>
      <c r="O63" s="205"/>
      <c r="P63" s="205"/>
      <c r="Q63" s="205"/>
      <c r="R63" s="205"/>
      <c r="S63" s="205"/>
      <c r="T63" s="205"/>
      <c r="U63" s="205"/>
      <c r="V63" s="205"/>
      <c r="W63" s="205"/>
      <c r="X63" s="205"/>
      <c r="Y63" s="205"/>
      <c r="Z63" s="205"/>
      <c r="AA63" s="205"/>
      <c r="AB63" s="205"/>
      <c r="AC63" s="205"/>
      <c r="AD63" s="205"/>
      <c r="AE63" s="205"/>
      <c r="AF63" s="205"/>
      <c r="AG63" s="205"/>
      <c r="AH63" s="205"/>
      <c r="AI63" s="205"/>
      <c r="AJ63" s="205"/>
    </row>
    <row r="64" spans="1:36" ht="18" x14ac:dyDescent="0.25">
      <c r="A64" s="205"/>
      <c r="B64" s="205"/>
      <c r="C64" s="205"/>
      <c r="D64" s="144" t="str">
        <f>'TITLE PAGE'!B11</f>
        <v>Resource Zone Number:</v>
      </c>
      <c r="E64" s="149" t="str">
        <f>'TITLE PAGE'!D11</f>
        <v>PRT 1</v>
      </c>
      <c r="F64" s="205"/>
      <c r="G64" s="205"/>
      <c r="H64" s="205"/>
      <c r="I64" s="208"/>
      <c r="J64" s="205"/>
      <c r="K64" s="205"/>
      <c r="L64" s="205"/>
      <c r="M64" s="205"/>
      <c r="N64" s="205"/>
      <c r="O64" s="205"/>
      <c r="P64" s="205"/>
      <c r="Q64" s="205"/>
      <c r="R64" s="205"/>
      <c r="S64" s="205"/>
      <c r="T64" s="205"/>
      <c r="U64" s="205"/>
      <c r="V64" s="205"/>
      <c r="W64" s="205"/>
      <c r="X64" s="205"/>
      <c r="Y64" s="205"/>
      <c r="Z64" s="205"/>
      <c r="AA64" s="205"/>
      <c r="AB64" s="205"/>
      <c r="AC64" s="205"/>
      <c r="AD64" s="205"/>
      <c r="AE64" s="205"/>
      <c r="AF64" s="205"/>
      <c r="AG64" s="205"/>
      <c r="AH64" s="205"/>
      <c r="AI64" s="205"/>
      <c r="AJ64" s="205"/>
    </row>
    <row r="65" spans="1:36" ht="18" x14ac:dyDescent="0.25">
      <c r="A65" s="205"/>
      <c r="B65" s="205"/>
      <c r="C65" s="205"/>
      <c r="D65" s="144" t="str">
        <f>'TITLE PAGE'!B12</f>
        <v xml:space="preserve">Planning Scenario Name:                                                                     </v>
      </c>
      <c r="E65" s="146" t="str">
        <f>'TITLE PAGE'!D12</f>
        <v>Dry Year Critical Period - benchmarking data</v>
      </c>
      <c r="F65" s="205"/>
      <c r="G65" s="205"/>
      <c r="H65" s="205"/>
      <c r="I65" s="208"/>
      <c r="J65" s="205"/>
      <c r="K65" s="205"/>
      <c r="L65" s="205"/>
      <c r="M65" s="205"/>
      <c r="N65" s="205"/>
      <c r="O65" s="205"/>
      <c r="P65" s="205"/>
      <c r="Q65" s="205"/>
      <c r="R65" s="205"/>
      <c r="S65" s="205"/>
      <c r="T65" s="205"/>
      <c r="U65" s="205"/>
      <c r="V65" s="205"/>
      <c r="W65" s="205"/>
      <c r="X65" s="205"/>
      <c r="Y65" s="205"/>
      <c r="Z65" s="205"/>
      <c r="AA65" s="205"/>
      <c r="AB65" s="205"/>
      <c r="AC65" s="205"/>
      <c r="AD65" s="205"/>
      <c r="AE65" s="205"/>
      <c r="AF65" s="205"/>
      <c r="AG65" s="205"/>
      <c r="AH65" s="205"/>
      <c r="AI65" s="205"/>
      <c r="AJ65" s="205"/>
    </row>
    <row r="66" spans="1:36" ht="18" x14ac:dyDescent="0.25">
      <c r="A66" s="205"/>
      <c r="B66" s="205"/>
      <c r="C66" s="205"/>
      <c r="D66" s="152" t="str">
        <f>'TITLE PAGE'!B13</f>
        <v xml:space="preserve">Chosen Level of Service:  </v>
      </c>
      <c r="E66" s="154" t="str">
        <f>'TITLE PAGE'!D13</f>
        <v>1 in 200</v>
      </c>
      <c r="F66" s="205"/>
      <c r="G66" s="205"/>
      <c r="H66" s="205"/>
      <c r="I66" s="208"/>
      <c r="J66" s="205"/>
      <c r="K66" s="205"/>
      <c r="L66" s="205"/>
      <c r="M66" s="205"/>
      <c r="N66" s="205"/>
      <c r="O66" s="205"/>
      <c r="P66" s="205"/>
      <c r="Q66" s="205"/>
      <c r="R66" s="205"/>
      <c r="S66" s="205"/>
      <c r="T66" s="205"/>
      <c r="U66" s="205"/>
      <c r="V66" s="205"/>
      <c r="W66" s="205"/>
      <c r="X66" s="205"/>
      <c r="Y66" s="205"/>
      <c r="Z66" s="205"/>
      <c r="AA66" s="205"/>
      <c r="AB66" s="205"/>
      <c r="AC66" s="205"/>
      <c r="AD66" s="205"/>
      <c r="AE66" s="205"/>
      <c r="AF66" s="205"/>
      <c r="AG66" s="205"/>
      <c r="AH66" s="205"/>
      <c r="AI66" s="205"/>
      <c r="AJ66" s="205"/>
    </row>
    <row r="67" spans="1:36" x14ac:dyDescent="0.2">
      <c r="A67" s="205"/>
      <c r="B67" s="205"/>
      <c r="C67" s="205"/>
      <c r="D67" s="205"/>
      <c r="E67" s="311"/>
      <c r="F67" s="205"/>
      <c r="G67" s="205"/>
      <c r="H67" s="205"/>
      <c r="I67" s="205"/>
      <c r="J67" s="205"/>
      <c r="K67" s="205"/>
      <c r="L67" s="205"/>
      <c r="M67" s="205"/>
      <c r="N67" s="205"/>
      <c r="O67" s="205"/>
      <c r="P67" s="205"/>
      <c r="Q67" s="205"/>
      <c r="R67" s="205"/>
      <c r="S67" s="205"/>
      <c r="T67" s="205"/>
      <c r="U67" s="205"/>
      <c r="V67" s="205"/>
      <c r="W67" s="205"/>
      <c r="X67" s="205"/>
      <c r="Y67" s="205"/>
      <c r="Z67" s="205"/>
      <c r="AA67" s="205"/>
      <c r="AB67" s="205"/>
      <c r="AC67" s="205"/>
      <c r="AD67" s="205"/>
      <c r="AE67" s="205"/>
      <c r="AF67" s="205"/>
      <c r="AG67" s="205"/>
      <c r="AH67" s="205"/>
      <c r="AI67" s="205"/>
      <c r="AJ67" s="205"/>
    </row>
  </sheetData>
  <mergeCells count="7">
    <mergeCell ref="B59:B60"/>
    <mergeCell ref="B3:B12"/>
    <mergeCell ref="B13:B29"/>
    <mergeCell ref="B30:B37"/>
    <mergeCell ref="B38:B51"/>
    <mergeCell ref="B52:B56"/>
    <mergeCell ref="B57:B58"/>
  </mergeCells>
  <conditionalFormatting sqref="K58:AJ58">
    <cfRule type="cellIs" dxfId="3" priority="4" stopIfTrue="1" operator="equal">
      <formula>""</formula>
    </cfRule>
  </conditionalFormatting>
  <conditionalFormatting sqref="D58">
    <cfRule type="cellIs" dxfId="2" priority="3" stopIfTrue="1" operator="notEqual">
      <formula>"Unmeasured Household - Occupancy Rate"</formula>
    </cfRule>
  </conditionalFormatting>
  <conditionalFormatting sqref="F58">
    <cfRule type="cellIs" dxfId="1" priority="2" stopIfTrue="1" operator="notEqual">
      <formula>"h/prop"</formula>
    </cfRule>
  </conditionalFormatting>
  <conditionalFormatting sqref="E58">
    <cfRule type="cellIs" dxfId="0" priority="1" stopIfTrue="1" operator="notEqual">
      <formula>"52BL/46BL"</formula>
    </cfRule>
  </conditionalFormatting>
  <pageMargins left="0.7" right="0.7" top="0.75" bottom="0.75" header="0.3" footer="0.3"/>
  <pageSetup paperSize="9" orientation="portrait" verticalDpi="9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F6611E1710C641AD5CEF1FE05E2234" ma:contentTypeVersion="10" ma:contentTypeDescription="Create a new document." ma:contentTypeScope="" ma:versionID="4a17232e8291a3e9741b601dcb11396b">
  <xsd:schema xmlns:xsd="http://www.w3.org/2001/XMLSchema" xmlns:xs="http://www.w3.org/2001/XMLSchema" xmlns:p="http://schemas.microsoft.com/office/2006/metadata/properties" xmlns:ns2="c39e02dd-d2a0-4026-b45e-5c2921077829" targetNamespace="http://schemas.microsoft.com/office/2006/metadata/properties" ma:root="true" ma:fieldsID="33987b6b097289e82ea5fbea53790207" ns2:_="">
    <xsd:import namespace="c39e02dd-d2a0-4026-b45e-5c29210778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9e02dd-d2a0-4026-b45e-5c292107782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9E5878B-727A-4521-A1FD-C837926E59F0}">
  <ds:schemaRefs>
    <ds:schemaRef ds:uri="http://purl.org/dc/terms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c39e02dd-d2a0-4026-b45e-5c2921077829"/>
  </ds:schemaRefs>
</ds:datastoreItem>
</file>

<file path=customXml/itemProps2.xml><?xml version="1.0" encoding="utf-8"?>
<ds:datastoreItem xmlns:ds="http://schemas.openxmlformats.org/officeDocument/2006/customXml" ds:itemID="{37CD0F18-6325-4FCD-9A4B-7EC1F5C17C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39e02dd-d2a0-4026-b45e-5c29210778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D543F67-91AF-47DC-B099-777010BA822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TITLE PAGE</vt:lpstr>
      <vt:lpstr>WRZ summary</vt:lpstr>
      <vt:lpstr>1. BL Licences</vt:lpstr>
      <vt:lpstr>2. BL Supply</vt:lpstr>
      <vt:lpstr>3. BL Demand</vt:lpstr>
      <vt:lpstr>4. BL SDB</vt:lpstr>
      <vt:lpstr>6. Preferred (Scenario Yr)</vt:lpstr>
      <vt:lpstr>7. FP Supply</vt:lpstr>
      <vt:lpstr>8. FP Demand</vt:lpstr>
      <vt:lpstr>9. FP SDB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2016-06-02T10:12:30Z</dcterms:created>
  <dcterms:modified xsi:type="dcterms:W3CDTF">2023-01-03T11:19:00Z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0x01010029F6611E1710C641AD5CEF1FE05E2234</vt:lpwstr>
  </property>
</Properties>
</file>